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7005" tabRatio="768" activeTab="1"/>
  </bookViews>
  <sheets>
    <sheet name="Inscriptions" sheetId="1" r:id="rId1"/>
    <sheet name="Results" sheetId="2" r:id="rId2"/>
    <sheet name="Table" sheetId="3" r:id="rId3"/>
    <sheet name="Ranking" sheetId="4" r:id="rId4"/>
  </sheets>
  <definedNames>
    <definedName name="_Fill" hidden="1">#REF!</definedName>
    <definedName name="_xlnm.Print_Area" localSheetId="3">'Ranking'!$A$1:$D$17</definedName>
    <definedName name="_xlnm.Print_Area" localSheetId="1">'Results'!$A$1:$M$14</definedName>
    <definedName name="_xlnm.Print_Area" localSheetId="2">'Table'!$A$1:$G$49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<sst xmlns="http://schemas.openxmlformats.org/spreadsheetml/2006/main" count="65" uniqueCount="34">
  <si>
    <t>Seed</t>
  </si>
  <si>
    <t>Team 
Player 1/Player 2</t>
  </si>
  <si>
    <t>Points</t>
  </si>
  <si>
    <t>Match
Number</t>
  </si>
  <si>
    <t>Round</t>
  </si>
  <si>
    <t>Time</t>
  </si>
  <si>
    <t>Court</t>
  </si>
  <si>
    <t>Team 1</t>
  </si>
  <si>
    <t>vs</t>
  </si>
  <si>
    <t>Team 2</t>
  </si>
  <si>
    <t>Results</t>
  </si>
  <si>
    <t>Duration</t>
  </si>
  <si>
    <t>I</t>
  </si>
  <si>
    <t>&lt;-&gt;</t>
  </si>
  <si>
    <t>II</t>
  </si>
  <si>
    <t>1st place</t>
  </si>
  <si>
    <t>Finish</t>
  </si>
  <si>
    <t>Team</t>
  </si>
  <si>
    <t>Points
Earned</t>
  </si>
  <si>
    <t xml:space="preserve">Prize
Money </t>
  </si>
  <si>
    <t>Semi-finals</t>
  </si>
  <si>
    <t>FINAL</t>
  </si>
  <si>
    <t>SF</t>
  </si>
  <si>
    <t>F</t>
  </si>
  <si>
    <t>Ποσό</t>
  </si>
  <si>
    <t>Φανέλες</t>
  </si>
  <si>
    <t>Υπογραφή</t>
  </si>
  <si>
    <t>Σιαπάνη/Χ"Κυριάκου</t>
  </si>
  <si>
    <t>Κωνσταντίνου/Λέτσιεβα</t>
  </si>
  <si>
    <t>Καραγιάννη/Παύλου</t>
  </si>
  <si>
    <t>Γιαλλούρη/Αριστείδου</t>
  </si>
  <si>
    <t>Ιορδάνους/Σωκράτους</t>
  </si>
  <si>
    <t>Σίσκου/Τάσια</t>
  </si>
  <si>
    <t>19-21,19-21</t>
  </si>
</sst>
</file>

<file path=xl/styles.xml><?xml version="1.0" encoding="utf-8"?>
<styleSheet xmlns="http://schemas.openxmlformats.org/spreadsheetml/2006/main">
  <numFmts count="22">
    <numFmt numFmtId="5" formatCode="&quot;£&quot;\ #,##0_);\(&quot;£&quot;\ #,##0\)"/>
    <numFmt numFmtId="6" formatCode="&quot;£&quot;\ #,##0_);[Red]\(&quot;£&quot;\ #,##0\)"/>
    <numFmt numFmtId="7" formatCode="&quot;£&quot;\ #,##0.00_);\(&quot;£&quot;\ #,##0.00\)"/>
    <numFmt numFmtId="8" formatCode="&quot;£&quot;\ #,##0.00_);[Red]\(&quot;£&quot;\ #,##0.00\)"/>
    <numFmt numFmtId="42" formatCode="_(&quot;£&quot;\ * #,##0_);_(&quot;£&quot;\ * \(#,##0\);_(&quot;£&quot;\ * &quot;-&quot;_);_(@_)"/>
    <numFmt numFmtId="41" formatCode="_(* #,##0_);_(* \(#,##0\);_(* &quot;-&quot;_);_(@_)"/>
    <numFmt numFmtId="44" formatCode="_(&quot;£&quot;\ * #,##0.00_);_(&quot;£&quot;\ * \(#,##0.00\);_(&quot;£&quot;\ 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&quot;L.&quot;_-;\-* #,##0&quot;L.&quot;_-;_-* &quot;-&quot;&quot;L.&quot;_-;_-@_-"/>
    <numFmt numFmtId="173" formatCode="_-* #,##0_L_._-;\-* #,##0_L_._-;_-* &quot;-&quot;_L_._-;_-@_-"/>
    <numFmt numFmtId="174" formatCode="_-* #,##0.00&quot;L.&quot;_-;\-* #,##0.00&quot;L.&quot;_-;_-* &quot;-&quot;??&quot;L.&quot;_-;_-@_-"/>
    <numFmt numFmtId="175" formatCode="_-* #,##0.00_L_._-;\-* #,##0.00_L_._-;_-* &quot;-&quot;??_L_._-;_-@_-"/>
    <numFmt numFmtId="176" formatCode="General_)"/>
    <numFmt numFmtId="177" formatCode="&quot;Fr.&quot;\ 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14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medium"/>
    </border>
    <border>
      <left style="thin"/>
      <right style="double"/>
      <top style="thick"/>
      <bottom style="thin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7" fillId="0" borderId="0">
      <alignment/>
      <protection/>
    </xf>
    <xf numFmtId="0" fontId="11" fillId="0" borderId="0">
      <alignment/>
      <protection/>
    </xf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7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" fillId="1" borderId="15" xfId="0" applyNumberFormat="1" applyFont="1" applyFill="1" applyBorder="1" applyAlignment="1">
      <alignment horizontal="center" vertical="center"/>
    </xf>
    <xf numFmtId="37" fontId="1" fillId="1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37" fontId="9" fillId="0" borderId="2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0" fillId="0" borderId="9" xfId="0" applyBorder="1" applyAlignment="1">
      <alignment horizontal="center" vertical="center" wrapText="1"/>
    </xf>
    <xf numFmtId="177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7" fontId="9" fillId="0" borderId="44" xfId="0" applyNumberFormat="1" applyFont="1" applyBorder="1" applyAlignment="1">
      <alignment horizontal="center" vertical="center"/>
    </xf>
    <xf numFmtId="37" fontId="9" fillId="0" borderId="45" xfId="0" applyNumberFormat="1" applyFont="1" applyBorder="1" applyAlignment="1">
      <alignment horizontal="center" vertical="center"/>
    </xf>
    <xf numFmtId="37" fontId="1" fillId="1" borderId="2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7" fontId="1" fillId="1" borderId="0" xfId="0" applyNumberFormat="1" applyFont="1" applyFill="1" applyBorder="1" applyAlignment="1">
      <alignment horizontal="center" vertical="center"/>
    </xf>
    <xf numFmtId="37" fontId="9" fillId="0" borderId="20" xfId="0" applyNumberFormat="1" applyFont="1" applyBorder="1" applyAlignment="1">
      <alignment horizontal="center" vertical="center"/>
    </xf>
    <xf numFmtId="37" fontId="1" fillId="1" borderId="2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23" applyFont="1" applyBorder="1" applyAlignment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ezimal [0]_64 teams" xfId="19"/>
    <cellStyle name="Dezimal_64 teams" xfId="20"/>
    <cellStyle name="Percent" xfId="21"/>
    <cellStyle name="Standard_64 teams" xfId="22"/>
    <cellStyle name="Standard_RANK-CEV" xfId="23"/>
    <cellStyle name="Wδhrung [0]_64 teams" xfId="24"/>
    <cellStyle name="Wδhrung_64 team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590550</xdr:colOff>
      <xdr:row>13</xdr:row>
      <xdr:rowOff>76200</xdr:rowOff>
    </xdr:from>
    <xdr:to>
      <xdr:col>3</xdr:col>
      <xdr:colOff>590550</xdr:colOff>
      <xdr:row>19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133850" y="2181225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27</xdr:row>
      <xdr:rowOff>76200</xdr:rowOff>
    </xdr:from>
    <xdr:to>
      <xdr:col>3</xdr:col>
      <xdr:colOff>600075</xdr:colOff>
      <xdr:row>34</xdr:row>
      <xdr:rowOff>66675</xdr:rowOff>
    </xdr:to>
    <xdr:sp>
      <xdr:nvSpPr>
        <xdr:cNvPr id="2" name="Line 3"/>
        <xdr:cNvSpPr>
          <a:spLocks/>
        </xdr:cNvSpPr>
      </xdr:nvSpPr>
      <xdr:spPr>
        <a:xfrm flipH="1" flipV="1">
          <a:off x="4143375" y="44862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2" sqref="B12:F15"/>
    </sheetView>
  </sheetViews>
  <sheetFormatPr defaultColWidth="9.140625" defaultRowHeight="12.75" outlineLevelCol="1"/>
  <cols>
    <col min="1" max="1" width="12.421875" style="125" customWidth="1"/>
    <col min="2" max="2" width="41.8515625" style="124" customWidth="1"/>
    <col min="3" max="3" width="7.57421875" style="125" bestFit="1" customWidth="1" outlineLevel="1"/>
    <col min="4" max="4" width="10.421875" style="0" customWidth="1"/>
    <col min="5" max="5" width="16.57421875" style="0" customWidth="1"/>
    <col min="6" max="6" width="27.28125" style="0" customWidth="1"/>
    <col min="7" max="16384" width="8.7109375" style="0" customWidth="1"/>
  </cols>
  <sheetData>
    <row r="1" spans="1:6" ht="52.5" thickBot="1" thickTop="1">
      <c r="A1" s="127" t="s">
        <v>0</v>
      </c>
      <c r="B1" s="128" t="s">
        <v>1</v>
      </c>
      <c r="C1" s="134" t="s">
        <v>2</v>
      </c>
      <c r="D1" s="136" t="s">
        <v>24</v>
      </c>
      <c r="E1" s="136" t="s">
        <v>25</v>
      </c>
      <c r="F1" s="136" t="s">
        <v>26</v>
      </c>
    </row>
    <row r="2" spans="1:7" s="10" customFormat="1" ht="21" thickTop="1">
      <c r="A2" s="130">
        <v>1</v>
      </c>
      <c r="B2" s="141" t="s">
        <v>28</v>
      </c>
      <c r="C2" s="135">
        <v>800</v>
      </c>
      <c r="D2" s="137"/>
      <c r="E2" s="137"/>
      <c r="F2" s="133"/>
      <c r="G2"/>
    </row>
    <row r="3" spans="1:7" s="10" customFormat="1" ht="20.25">
      <c r="A3" s="138">
        <v>2</v>
      </c>
      <c r="B3" s="133" t="s">
        <v>27</v>
      </c>
      <c r="C3" s="138">
        <v>400</v>
      </c>
      <c r="D3" s="137"/>
      <c r="E3" s="137"/>
      <c r="F3" s="133"/>
      <c r="G3"/>
    </row>
    <row r="4" spans="1:7" s="10" customFormat="1" ht="20.25">
      <c r="A4" s="138">
        <v>3</v>
      </c>
      <c r="B4" s="133" t="s">
        <v>29</v>
      </c>
      <c r="C4" s="138">
        <v>300</v>
      </c>
      <c r="D4" s="137"/>
      <c r="E4" s="133"/>
      <c r="F4" s="133"/>
      <c r="G4"/>
    </row>
    <row r="5" spans="1:7" s="10" customFormat="1" ht="20.25">
      <c r="A5" s="138">
        <v>4</v>
      </c>
      <c r="B5" s="139" t="s">
        <v>30</v>
      </c>
      <c r="C5" s="138">
        <v>200</v>
      </c>
      <c r="D5" s="137"/>
      <c r="E5" s="137"/>
      <c r="F5" s="133"/>
      <c r="G5"/>
    </row>
    <row r="6" spans="1:7" s="10" customFormat="1" ht="20.25">
      <c r="A6" s="138">
        <v>5</v>
      </c>
      <c r="B6" s="139" t="s">
        <v>32</v>
      </c>
      <c r="C6" s="133">
        <v>0</v>
      </c>
      <c r="D6" s="137"/>
      <c r="E6" s="137"/>
      <c r="F6" s="133"/>
      <c r="G6"/>
    </row>
    <row r="7" spans="1:7" s="10" customFormat="1" ht="20.25">
      <c r="A7" s="131">
        <v>6</v>
      </c>
      <c r="B7" s="133" t="s">
        <v>31</v>
      </c>
      <c r="C7" s="138">
        <v>0</v>
      </c>
      <c r="D7" s="137"/>
      <c r="E7" s="137"/>
      <c r="F7" s="133"/>
      <c r="G7"/>
    </row>
    <row r="8" spans="1:7" s="10" customFormat="1" ht="20.25">
      <c r="A8" s="131">
        <v>7</v>
      </c>
      <c r="B8" s="133"/>
      <c r="C8" s="133"/>
      <c r="D8" s="137"/>
      <c r="E8" s="137"/>
      <c r="F8" s="133"/>
      <c r="G8"/>
    </row>
    <row r="9" spans="1:7" s="10" customFormat="1" ht="20.25">
      <c r="A9" s="138">
        <v>8</v>
      </c>
      <c r="B9" s="133"/>
      <c r="C9" s="133"/>
      <c r="D9" s="137"/>
      <c r="E9" s="137"/>
      <c r="F9" s="133"/>
      <c r="G9"/>
    </row>
    <row r="10" spans="1:6" ht="20.25">
      <c r="A10" s="132"/>
      <c r="B10" s="129"/>
      <c r="C10" s="132"/>
      <c r="D10" s="129"/>
      <c r="E10" s="129"/>
      <c r="F10" s="129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</sheetData>
  <printOptions horizontalCentered="1" verticalCentered="1"/>
  <pageMargins left="0.7480314960629921" right="0.7480314960629921" top="0.31496062992125984" bottom="0.3937007874015748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selection activeCell="M15" sqref="M15"/>
    </sheetView>
  </sheetViews>
  <sheetFormatPr defaultColWidth="9.140625" defaultRowHeight="12.75"/>
  <cols>
    <col min="1" max="1" width="4.7109375" style="58" customWidth="1"/>
    <col min="2" max="2" width="4.140625" style="2" customWidth="1"/>
    <col min="3" max="3" width="7.140625" style="54" customWidth="1"/>
    <col min="4" max="4" width="4.28125" style="2" customWidth="1"/>
    <col min="5" max="5" width="33.28125" style="2" customWidth="1"/>
    <col min="6" max="6" width="3.57421875" style="2" customWidth="1"/>
    <col min="7" max="7" width="33.28125" style="2" customWidth="1"/>
    <col min="8" max="10" width="3.7109375" style="2" customWidth="1"/>
    <col min="11" max="12" width="3.7109375" style="2" hidden="1" customWidth="1"/>
    <col min="13" max="13" width="9.57421875" style="2" customWidth="1"/>
    <col min="14" max="16384" width="9.140625" style="1" customWidth="1"/>
  </cols>
  <sheetData>
    <row r="1" spans="1:13" ht="47.25" customHeight="1" thickBot="1" thickTop="1">
      <c r="A1" s="11" t="s">
        <v>3</v>
      </c>
      <c r="B1" s="18" t="s">
        <v>4</v>
      </c>
      <c r="C1" s="51" t="s">
        <v>5</v>
      </c>
      <c r="D1" s="18" t="s">
        <v>6</v>
      </c>
      <c r="E1" s="63" t="s">
        <v>7</v>
      </c>
      <c r="F1" s="12" t="s">
        <v>8</v>
      </c>
      <c r="G1" s="63" t="s">
        <v>9</v>
      </c>
      <c r="H1" s="64" t="s">
        <v>10</v>
      </c>
      <c r="I1" s="20"/>
      <c r="J1" s="57"/>
      <c r="K1" s="57"/>
      <c r="L1" s="57"/>
      <c r="M1" s="13" t="s">
        <v>11</v>
      </c>
    </row>
    <row r="2" spans="1:17" ht="21.75" customHeight="1" thickTop="1">
      <c r="A2" s="5">
        <v>1</v>
      </c>
      <c r="B2" s="9" t="s">
        <v>12</v>
      </c>
      <c r="C2" s="52"/>
      <c r="D2" s="43"/>
      <c r="E2" s="8" t="str">
        <f>IF(Inscriptions!$B$2="",CONCATENATE("Seed #",Inscriptions!$A$2),Inscriptions!$B$2)</f>
        <v>Κωνσταντίνου/Λέτσιεβα</v>
      </c>
      <c r="F2" s="6" t="s">
        <v>8</v>
      </c>
      <c r="G2" s="8" t="str">
        <f>IF(Inscriptions!$B$9="",CONCATENATE("Seed #",Inscriptions!$A$9),Inscriptions!$B$9)</f>
        <v>Seed #8</v>
      </c>
      <c r="H2" s="45">
        <v>25</v>
      </c>
      <c r="I2" s="8" t="s">
        <v>13</v>
      </c>
      <c r="J2" s="47">
        <v>0</v>
      </c>
      <c r="K2" s="47"/>
      <c r="L2" s="47"/>
      <c r="M2" s="47"/>
      <c r="O2"/>
      <c r="P2"/>
      <c r="Q2"/>
    </row>
    <row r="3" spans="1:17" ht="21.75" customHeight="1">
      <c r="A3" s="7">
        <f>SUM(A2,1)</f>
        <v>2</v>
      </c>
      <c r="B3" s="19" t="s">
        <v>12</v>
      </c>
      <c r="C3" s="53"/>
      <c r="D3" s="44"/>
      <c r="E3" s="8" t="str">
        <f>IF(Inscriptions!$B$5="",CONCATENATE("Seed #",Inscriptions!$A$5),Inscriptions!$B$5)</f>
        <v>Γιαλλούρη/Αριστείδου</v>
      </c>
      <c r="F3" s="8" t="s">
        <v>8</v>
      </c>
      <c r="G3" s="8" t="str">
        <f>IF(Inscriptions!$B$6="",CONCATENATE("Seed #",Inscriptions!$A$6),Inscriptions!$B$6)</f>
        <v>Σίσκου/Τάσια</v>
      </c>
      <c r="H3" s="46">
        <v>25</v>
      </c>
      <c r="I3" s="8" t="s">
        <v>13</v>
      </c>
      <c r="J3" s="48">
        <v>13</v>
      </c>
      <c r="K3" s="48"/>
      <c r="L3" s="48"/>
      <c r="M3" s="48"/>
      <c r="O3"/>
      <c r="P3"/>
      <c r="Q3"/>
    </row>
    <row r="4" spans="1:17" ht="21.75" customHeight="1">
      <c r="A4" s="7">
        <f>SUM(A3,1)</f>
        <v>3</v>
      </c>
      <c r="B4" s="19" t="s">
        <v>12</v>
      </c>
      <c r="C4" s="53"/>
      <c r="D4" s="44"/>
      <c r="E4" s="8" t="str">
        <f>IF(Inscriptions!$B$4="",CONCATENATE("Seed #",Inscriptions!$A$4),Inscriptions!$B$4)</f>
        <v>Καραγιάννη/Παύλου</v>
      </c>
      <c r="F4" s="8" t="s">
        <v>8</v>
      </c>
      <c r="G4" s="8" t="str">
        <f>IF(Inscriptions!$B$7="",CONCATENATE("Seed #",Inscriptions!$A$7),Inscriptions!$B$7)</f>
        <v>Ιορδάνους/Σωκράτους</v>
      </c>
      <c r="H4" s="46">
        <v>25</v>
      </c>
      <c r="I4" s="8" t="s">
        <v>13</v>
      </c>
      <c r="J4" s="48">
        <v>14</v>
      </c>
      <c r="K4" s="48"/>
      <c r="L4" s="48"/>
      <c r="M4" s="48"/>
      <c r="O4"/>
      <c r="P4"/>
      <c r="Q4"/>
    </row>
    <row r="5" spans="1:17" ht="21.75" customHeight="1" thickBot="1">
      <c r="A5" s="77">
        <f aca="true" t="shared" si="0" ref="A5:A14">SUM(A4,1)</f>
        <v>4</v>
      </c>
      <c r="B5" s="78" t="s">
        <v>12</v>
      </c>
      <c r="C5" s="79"/>
      <c r="D5" s="80"/>
      <c r="E5" s="81" t="str">
        <f>IF(Inscriptions!$B$3="",CONCATENATE("Seed #",Inscriptions!$A$3),Inscriptions!$B$3)</f>
        <v>Σιαπάνη/Χ"Κυριάκου</v>
      </c>
      <c r="F5" s="81" t="s">
        <v>8</v>
      </c>
      <c r="G5" s="81" t="str">
        <f>IF(Inscriptions!$B$8="",CONCATENATE("Seed #",Inscriptions!$A$8),Inscriptions!$B$8)</f>
        <v>Seed #7</v>
      </c>
      <c r="H5" s="82">
        <v>25</v>
      </c>
      <c r="I5" s="81" t="s">
        <v>13</v>
      </c>
      <c r="J5" s="83">
        <v>0</v>
      </c>
      <c r="K5" s="83"/>
      <c r="L5" s="83"/>
      <c r="M5" s="83"/>
      <c r="O5"/>
      <c r="P5"/>
      <c r="Q5"/>
    </row>
    <row r="6" spans="1:17" ht="21.75" customHeight="1" thickBot="1" thickTop="1">
      <c r="A6" s="95">
        <f t="shared" si="0"/>
        <v>5</v>
      </c>
      <c r="B6" s="96">
        <v>7</v>
      </c>
      <c r="C6" s="97"/>
      <c r="D6" s="98"/>
      <c r="E6" s="99" t="str">
        <f>IF($H$2=$J$2,CONCATENATE("Loser #",$A$2),IF($H$2&lt;$J$2,$E$2,$G$2))</f>
        <v>Seed #8</v>
      </c>
      <c r="F6" s="99" t="s">
        <v>8</v>
      </c>
      <c r="G6" s="100" t="str">
        <f>IF($H$3=$J$3,CONCATENATE("Loser #",$A$3),IF($H$3&lt;$J$3,$E$3,$G$3))</f>
        <v>Σίσκου/Τάσια</v>
      </c>
      <c r="H6" s="101">
        <v>0</v>
      </c>
      <c r="I6" s="99" t="s">
        <v>13</v>
      </c>
      <c r="J6" s="102">
        <v>25</v>
      </c>
      <c r="K6" s="102"/>
      <c r="L6" s="102"/>
      <c r="M6" s="102"/>
      <c r="O6"/>
      <c r="P6"/>
      <c r="Q6"/>
    </row>
    <row r="7" spans="1:17" ht="21.75" customHeight="1" thickBot="1">
      <c r="A7" s="103">
        <f t="shared" si="0"/>
        <v>6</v>
      </c>
      <c r="B7" s="104">
        <v>7</v>
      </c>
      <c r="C7" s="105"/>
      <c r="D7" s="106"/>
      <c r="E7" s="107" t="str">
        <f>IF($H$4=$J$4,CONCATENATE("Loser #",$A$4),IF($H$4&lt;$J$4,$E$4,$G$4))</f>
        <v>Ιορδάνους/Σωκράτους</v>
      </c>
      <c r="F7" s="107" t="s">
        <v>8</v>
      </c>
      <c r="G7" s="107" t="str">
        <f>IF($H$5=$J$5,CONCATENATE("Loser #",$A$5),IF($H$5&lt;$J$5,$E$5,$G$5))</f>
        <v>Seed #7</v>
      </c>
      <c r="H7" s="108">
        <v>25</v>
      </c>
      <c r="I7" s="107" t="s">
        <v>13</v>
      </c>
      <c r="J7" s="109">
        <v>0</v>
      </c>
      <c r="K7" s="109"/>
      <c r="L7" s="109"/>
      <c r="M7" s="109"/>
      <c r="O7"/>
      <c r="P7"/>
      <c r="Q7"/>
    </row>
    <row r="8" spans="1:17" ht="21.75" customHeight="1" thickBot="1" thickTop="1">
      <c r="A8" s="91">
        <f t="shared" si="0"/>
        <v>7</v>
      </c>
      <c r="B8" s="9" t="s">
        <v>14</v>
      </c>
      <c r="C8" s="52"/>
      <c r="D8" s="43"/>
      <c r="E8" s="92" t="str">
        <f>IF($H$2=$J$2,CONCATENATE("Winner #",$A$2),IF($H$2&lt;$J$2,$G$2,$E$2))</f>
        <v>Κωνσταντίνου/Λέτσιεβα</v>
      </c>
      <c r="F8" s="92" t="s">
        <v>8</v>
      </c>
      <c r="G8" s="126" t="str">
        <f>IF($H$3=$J$3,CONCATENATE("Winner #",$A$3),IF($H$3&lt;$J$3,$G$3,$E$3))</f>
        <v>Γιαλλούρη/Αριστείδου</v>
      </c>
      <c r="H8" s="93">
        <v>25</v>
      </c>
      <c r="I8" s="92" t="s">
        <v>13</v>
      </c>
      <c r="J8" s="94">
        <v>18</v>
      </c>
      <c r="K8" s="94"/>
      <c r="L8" s="94"/>
      <c r="M8" s="94"/>
      <c r="O8"/>
      <c r="P8"/>
      <c r="Q8"/>
    </row>
    <row r="9" spans="1:17" ht="21.75" customHeight="1" thickBot="1">
      <c r="A9" s="103">
        <f t="shared" si="0"/>
        <v>8</v>
      </c>
      <c r="B9" s="104" t="s">
        <v>14</v>
      </c>
      <c r="C9" s="105"/>
      <c r="D9" s="106"/>
      <c r="E9" s="107" t="str">
        <f>IF($H$4=$J$4,CONCATENATE("Winner #",$A$4),IF($H$4&lt;$J$4,$G$4,$E$4))</f>
        <v>Καραγιάννη/Παύλου</v>
      </c>
      <c r="F9" s="107" t="s">
        <v>8</v>
      </c>
      <c r="G9" s="107" t="str">
        <f>IF($H$5=$J$5,CONCATENATE("Winner #",$A$5),IF($H$5&lt;$J$5,$G$5,$E$5))</f>
        <v>Σιαπάνη/Χ"Κυριάκου</v>
      </c>
      <c r="H9" s="108">
        <v>25</v>
      </c>
      <c r="I9" s="107" t="s">
        <v>13</v>
      </c>
      <c r="J9" s="109">
        <v>10</v>
      </c>
      <c r="K9" s="109"/>
      <c r="L9" s="109"/>
      <c r="M9" s="109"/>
      <c r="O9"/>
      <c r="P9"/>
      <c r="Q9"/>
    </row>
    <row r="10" spans="1:17" ht="21.75" customHeight="1" thickTop="1">
      <c r="A10" s="95">
        <f t="shared" si="0"/>
        <v>9</v>
      </c>
      <c r="B10" s="96">
        <v>5</v>
      </c>
      <c r="C10" s="97"/>
      <c r="D10" s="98"/>
      <c r="E10" s="99" t="str">
        <f>IF($H$8=$J$8,CONCATENATE("Loser #",$A$8),IF($H$8&lt;$J$8,$E$8,$G$8))</f>
        <v>Γιαλλούρη/Αριστείδου</v>
      </c>
      <c r="F10" s="99" t="s">
        <v>8</v>
      </c>
      <c r="G10" s="99" t="str">
        <f>IF($H$7=$J$7,CONCATENATE("Winner #",$A$7),IF($H$7&gt;$J$7,$E$7,$G$7))</f>
        <v>Ιορδάνους/Σωκράτους</v>
      </c>
      <c r="H10" s="101">
        <v>25</v>
      </c>
      <c r="I10" s="99" t="s">
        <v>13</v>
      </c>
      <c r="J10" s="102">
        <v>13</v>
      </c>
      <c r="K10" s="102"/>
      <c r="L10" s="102"/>
      <c r="M10" s="102"/>
      <c r="N10"/>
      <c r="O10"/>
      <c r="P10"/>
      <c r="Q10"/>
    </row>
    <row r="11" spans="1:17" ht="21.75" customHeight="1" thickBot="1">
      <c r="A11" s="103">
        <f t="shared" si="0"/>
        <v>10</v>
      </c>
      <c r="B11" s="104">
        <v>5</v>
      </c>
      <c r="C11" s="105"/>
      <c r="D11" s="106"/>
      <c r="E11" s="107" t="str">
        <f>IF($H$9=$J$9,CONCATENATE("Loser #",$A$9),IF($H$9&lt;$J$9,$E$9,$G$9))</f>
        <v>Σιαπάνη/Χ"Κυριάκου</v>
      </c>
      <c r="F11" s="107" t="s">
        <v>8</v>
      </c>
      <c r="G11" s="107" t="str">
        <f>IF($H$6=$J$6,CONCATENATE("Winner #",$A$6),IF($H$6&gt;$J$6,$E$6,$G$6))</f>
        <v>Σίσκου/Τάσια</v>
      </c>
      <c r="H11" s="108">
        <v>25</v>
      </c>
      <c r="I11" s="107" t="s">
        <v>13</v>
      </c>
      <c r="J11" s="109">
        <v>13</v>
      </c>
      <c r="K11" s="109"/>
      <c r="L11" s="109"/>
      <c r="M11" s="109"/>
      <c r="O11"/>
      <c r="P11"/>
      <c r="Q11"/>
    </row>
    <row r="12" spans="1:17" ht="21.75" customHeight="1" thickTop="1">
      <c r="A12" s="91">
        <f t="shared" si="0"/>
        <v>11</v>
      </c>
      <c r="B12" s="9" t="s">
        <v>22</v>
      </c>
      <c r="C12" s="52"/>
      <c r="D12" s="43"/>
      <c r="E12" s="92" t="str">
        <f>IF($H$9=$J$9,CONCATENATE("Winner #",$A$9),IF($H$9&gt;$J$9,$E$9,$G$9))</f>
        <v>Καραγιάννη/Παύλου</v>
      </c>
      <c r="F12" s="92" t="s">
        <v>8</v>
      </c>
      <c r="G12" s="92" t="str">
        <f>IF($H$10=$J$10,CONCATENATE("Winner #",$A$10),IF($H$10&gt;$J$10,$E$10,$G$10))</f>
        <v>Γιαλλούρη/Αριστείδου</v>
      </c>
      <c r="H12" s="93">
        <v>19</v>
      </c>
      <c r="I12" s="92" t="s">
        <v>13</v>
      </c>
      <c r="J12" s="94">
        <v>25</v>
      </c>
      <c r="K12" s="94"/>
      <c r="L12" s="94"/>
      <c r="M12" s="94"/>
      <c r="O12"/>
      <c r="P12"/>
      <c r="Q12"/>
    </row>
    <row r="13" spans="1:17" ht="21.75" customHeight="1" thickBot="1">
      <c r="A13" s="77">
        <f t="shared" si="0"/>
        <v>12</v>
      </c>
      <c r="B13" s="78" t="s">
        <v>22</v>
      </c>
      <c r="C13" s="79"/>
      <c r="D13" s="80"/>
      <c r="E13" s="81" t="str">
        <f>IF($H$8=$J$8,CONCATENATE("Winner #",$A$8),IF($H$8&gt;$J$8,$E$8,$G$8))</f>
        <v>Κωνσταντίνου/Λέτσιεβα</v>
      </c>
      <c r="F13" s="81" t="s">
        <v>8</v>
      </c>
      <c r="G13" s="81" t="str">
        <f>IF($H$11=$J$11,CONCATENATE("Winner #",$A$11),IF($H$11&gt;$J$11,$E$11,$G$11))</f>
        <v>Σιαπάνη/Χ"Κυριάκου</v>
      </c>
      <c r="H13" s="82">
        <v>25</v>
      </c>
      <c r="I13" s="81" t="s">
        <v>13</v>
      </c>
      <c r="J13" s="83">
        <v>23</v>
      </c>
      <c r="K13" s="83"/>
      <c r="L13" s="83"/>
      <c r="M13" s="83"/>
      <c r="O13"/>
      <c r="P13"/>
      <c r="Q13"/>
    </row>
    <row r="14" spans="1:17" ht="21.75" customHeight="1" thickBot="1" thickTop="1">
      <c r="A14" s="84">
        <f t="shared" si="0"/>
        <v>13</v>
      </c>
      <c r="B14" s="85" t="s">
        <v>23</v>
      </c>
      <c r="C14" s="86"/>
      <c r="D14" s="87"/>
      <c r="E14" s="88" t="str">
        <f>IF($H$12=$J$12,CONCATENATE("Winner #",$A$12),IF($H$12&gt;$J$12,$E$12,$G$12))</f>
        <v>Γιαλλούρη/Αριστείδου</v>
      </c>
      <c r="F14" s="88" t="s">
        <v>8</v>
      </c>
      <c r="G14" s="88" t="str">
        <f>IF($H$13=$J$13,CONCATENATE("Winner #",$A$13),IF($H$13&gt;$J$13,$E$13,$G$13))</f>
        <v>Κωνσταντίνου/Λέτσιεβα</v>
      </c>
      <c r="H14" s="89">
        <v>0</v>
      </c>
      <c r="I14" s="88" t="s">
        <v>13</v>
      </c>
      <c r="J14" s="90">
        <v>2</v>
      </c>
      <c r="K14" s="90"/>
      <c r="L14" s="90"/>
      <c r="M14" s="140" t="s">
        <v>33</v>
      </c>
      <c r="O14"/>
      <c r="P14"/>
      <c r="Q14"/>
    </row>
    <row r="15" spans="15:17" ht="21.75" customHeight="1" thickTop="1">
      <c r="O15"/>
      <c r="P15"/>
      <c r="Q15"/>
    </row>
    <row r="16" spans="15:17" ht="21.75" customHeight="1">
      <c r="O16"/>
      <c r="P16"/>
      <c r="Q16"/>
    </row>
    <row r="17" spans="15:17" ht="21.75" customHeight="1">
      <c r="O17"/>
      <c r="P17"/>
      <c r="Q17"/>
    </row>
    <row r="18" spans="15:17" ht="21.75" customHeight="1">
      <c r="O18"/>
      <c r="P18"/>
      <c r="Q18"/>
    </row>
    <row r="19" spans="15:17" ht="21.75" customHeight="1">
      <c r="O19"/>
      <c r="P19"/>
      <c r="Q19"/>
    </row>
    <row r="20" spans="15:17" ht="21.75" customHeight="1">
      <c r="O20"/>
      <c r="P20"/>
      <c r="Q20"/>
    </row>
    <row r="21" spans="15:17" ht="21.75" customHeight="1">
      <c r="O21"/>
      <c r="P21"/>
      <c r="Q21"/>
    </row>
    <row r="22" spans="15:17" ht="21.75" customHeight="1">
      <c r="O22"/>
      <c r="P22"/>
      <c r="Q22"/>
    </row>
    <row r="23" spans="15:17" ht="21.75" customHeight="1">
      <c r="O23"/>
      <c r="P23"/>
      <c r="Q23"/>
    </row>
    <row r="24" spans="15:17" ht="21.75" customHeight="1">
      <c r="O24"/>
      <c r="P24"/>
      <c r="Q24"/>
    </row>
    <row r="25" spans="15:17" ht="21.75" customHeight="1">
      <c r="O25"/>
      <c r="P25"/>
      <c r="Q25"/>
    </row>
    <row r="26" spans="15:17" ht="21.75" customHeight="1">
      <c r="O26" s="56"/>
      <c r="P26"/>
      <c r="Q26"/>
    </row>
    <row r="27" spans="15:17" ht="21.75" customHeight="1">
      <c r="O27"/>
      <c r="P27"/>
      <c r="Q27"/>
    </row>
    <row r="28" spans="16:17" ht="21.75" customHeight="1">
      <c r="P28"/>
      <c r="Q28"/>
    </row>
    <row r="29" spans="1:17" s="55" customFormat="1" ht="21.75" customHeight="1">
      <c r="A29" s="58"/>
      <c r="B29" s="2"/>
      <c r="C29" s="54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56"/>
      <c r="Q29" s="56"/>
    </row>
    <row r="30" spans="16:17" ht="21.75" customHeight="1">
      <c r="P30"/>
      <c r="Q30"/>
    </row>
  </sheetData>
  <printOptions horizontalCentered="1"/>
  <pageMargins left="0.3937007874015748" right="0.3937007874015748" top="0.76" bottom="1.04" header="0.5118110236220472" footer="0.4330708661417323"/>
  <pageSetup orientation="portrait" paperSize="9" scale="86" r:id="rId1"/>
  <headerFooter alignWithMargins="0">
    <oddFooter>&amp;C&amp;18Results 
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P50"/>
  <sheetViews>
    <sheetView workbookViewId="0" topLeftCell="A4">
      <selection activeCell="A37" sqref="A37"/>
    </sheetView>
  </sheetViews>
  <sheetFormatPr defaultColWidth="9.140625" defaultRowHeight="11.25" customHeight="1"/>
  <cols>
    <col min="1" max="7" width="17.7109375" style="29" customWidth="1"/>
    <col min="8" max="16384" width="9.140625" style="29" customWidth="1"/>
  </cols>
  <sheetData>
    <row r="1" spans="1:11" ht="12.75">
      <c r="A1" s="10"/>
      <c r="B1" s="21"/>
      <c r="C1" s="21"/>
      <c r="H1" s="30"/>
      <c r="I1" s="30"/>
      <c r="J1" s="30"/>
      <c r="K1" s="30"/>
    </row>
    <row r="2" spans="1:11" ht="12.75">
      <c r="A2" s="10"/>
      <c r="B2" s="21"/>
      <c r="C2" s="21"/>
      <c r="H2" s="30"/>
      <c r="I2" s="30"/>
      <c r="J2" s="30"/>
      <c r="K2" s="30"/>
    </row>
    <row r="3" spans="1:11" ht="12.75">
      <c r="A3" s="60" t="str">
        <f>CONCATENATE(Results!$E$2," ")</f>
        <v>Κωνσταντίνου/Λέτσιεβα </v>
      </c>
      <c r="B3" s="10"/>
      <c r="C3" s="21"/>
      <c r="F3" s="10"/>
      <c r="G3" s="10"/>
      <c r="H3" s="30"/>
      <c r="I3" s="30"/>
      <c r="J3" s="30"/>
      <c r="K3" s="30"/>
    </row>
    <row r="4" spans="1:11" ht="12.75">
      <c r="A4" s="22"/>
      <c r="B4" s="10"/>
      <c r="C4" s="21"/>
      <c r="F4" s="10"/>
      <c r="G4" s="10"/>
      <c r="H4" s="30"/>
      <c r="I4" s="30"/>
      <c r="J4" s="30"/>
      <c r="K4" s="30"/>
    </row>
    <row r="5" spans="1:11" ht="12.75">
      <c r="A5" s="40"/>
      <c r="B5" s="10"/>
      <c r="C5" s="21"/>
      <c r="D5" s="10"/>
      <c r="F5" s="10"/>
      <c r="H5" s="30"/>
      <c r="I5" s="30"/>
      <c r="J5" s="30"/>
      <c r="K5" s="30"/>
    </row>
    <row r="6" spans="1:11" ht="12.75">
      <c r="A6" s="38" t="str">
        <f>CONCATENATE("",Results!$A$2,"")</f>
        <v>1</v>
      </c>
      <c r="B6" s="60" t="str">
        <f>CONCATENATE(Results!$E$8," ")</f>
        <v>Κωνσταντίνου/Λέτσιεβα </v>
      </c>
      <c r="C6" s="10"/>
      <c r="D6" s="10"/>
      <c r="E6" s="10"/>
      <c r="F6" s="10"/>
      <c r="H6" s="30"/>
      <c r="I6" s="30"/>
      <c r="J6" s="30"/>
      <c r="K6" s="30"/>
    </row>
    <row r="7" spans="1:11" ht="12.75">
      <c r="A7" s="76" t="str">
        <f>CONCATENATE("(",Results!$H$2," : ",Results!$J$2,")")</f>
        <v>(25 : 0)</v>
      </c>
      <c r="B7" s="22"/>
      <c r="C7" s="10"/>
      <c r="D7" s="10"/>
      <c r="E7" s="10"/>
      <c r="F7" s="10"/>
      <c r="G7" s="10"/>
      <c r="H7" s="30"/>
      <c r="I7" s="30"/>
      <c r="J7" s="30"/>
      <c r="K7" s="30"/>
    </row>
    <row r="8" spans="1:11" ht="12.75">
      <c r="A8" s="23"/>
      <c r="B8" s="23"/>
      <c r="C8" s="10"/>
      <c r="D8" s="37"/>
      <c r="E8" s="10"/>
      <c r="H8" s="10"/>
      <c r="I8" s="30"/>
      <c r="J8" s="30"/>
      <c r="K8" s="30"/>
    </row>
    <row r="9" spans="1:11" ht="12.75">
      <c r="A9" s="61" t="str">
        <f>CONCATENATE(Results!$G$2," ")</f>
        <v>Seed #8 </v>
      </c>
      <c r="B9" s="23"/>
      <c r="C9" s="21"/>
      <c r="D9" s="41"/>
      <c r="F9" s="110" t="str">
        <f>CONCATENATE(Results!$E$11," ")</f>
        <v>Σιαπάνη/Χ"Κυριάκου </v>
      </c>
      <c r="G9" s="10"/>
      <c r="H9" s="10"/>
      <c r="I9" s="10"/>
      <c r="J9" s="30"/>
      <c r="K9" s="30"/>
    </row>
    <row r="10" spans="1:11" ht="12.75">
      <c r="A10" s="25"/>
      <c r="B10" s="40"/>
      <c r="C10" s="21"/>
      <c r="D10" s="33"/>
      <c r="F10" s="24"/>
      <c r="G10" s="10"/>
      <c r="H10" s="10"/>
      <c r="I10" s="10"/>
      <c r="J10" s="30"/>
      <c r="K10" s="30"/>
    </row>
    <row r="11" spans="1:11" ht="12.75">
      <c r="A11" s="21"/>
      <c r="B11" s="26"/>
      <c r="C11" s="21"/>
      <c r="D11" s="37" t="s">
        <v>20</v>
      </c>
      <c r="F11" s="42"/>
      <c r="G11" s="10"/>
      <c r="H11" s="10"/>
      <c r="I11" s="10"/>
      <c r="J11" s="30"/>
      <c r="K11" s="30"/>
    </row>
    <row r="12" spans="1:11" ht="12.75">
      <c r="A12" s="21"/>
      <c r="B12" s="38" t="str">
        <f>CONCATENATE("",Results!$A$8,"")</f>
        <v>7</v>
      </c>
      <c r="C12" s="60" t="str">
        <f>CONCATENATE(Results!$E$13," ")</f>
        <v>Κωνσταντίνου/Λέτσιεβα </v>
      </c>
      <c r="D12" s="113" t="str">
        <f>CONCATENATE("(",Results!$H$13," : ",Results!$J$13,")")</f>
        <v>(25 : 23)</v>
      </c>
      <c r="E12" s="118" t="str">
        <f>CONCATENATE(Results!$G$13," ")</f>
        <v>Σιαπάνη/Χ"Κυριάκου </v>
      </c>
      <c r="F12" s="39" t="str">
        <f>CONCATENATE("",Results!$A$11,"")</f>
        <v>10</v>
      </c>
      <c r="G12" s="120"/>
      <c r="H12" s="10"/>
      <c r="I12" s="30"/>
      <c r="J12" s="30"/>
      <c r="K12" s="30"/>
    </row>
    <row r="13" spans="1:11" ht="12.75">
      <c r="A13" s="21"/>
      <c r="B13" s="76" t="str">
        <f>CONCATENATE("(",Results!$H$8," : ",Results!$J$8,")")</f>
        <v>(25 : 18)</v>
      </c>
      <c r="C13" s="25"/>
      <c r="D13" s="119" t="str">
        <f>CONCATENATE("",Results!$A$13,"")</f>
        <v>12</v>
      </c>
      <c r="E13" s="27"/>
      <c r="F13" s="76" t="str">
        <f>CONCATENATE("(",Results!$H$11," : ",Results!$J$11,")")</f>
        <v>(25 : 13)</v>
      </c>
      <c r="G13" s="110" t="str">
        <f>CONCATENATE(Results!$E$6," ")</f>
        <v>Seed #8 </v>
      </c>
      <c r="H13" s="10"/>
      <c r="I13" s="10"/>
      <c r="J13" s="30"/>
      <c r="K13" s="30"/>
    </row>
    <row r="14" spans="1:11" ht="12.75">
      <c r="A14" s="21"/>
      <c r="B14" s="23"/>
      <c r="C14" s="21"/>
      <c r="F14" s="32"/>
      <c r="G14" s="32"/>
      <c r="H14" s="30"/>
      <c r="I14" s="10"/>
      <c r="J14" s="30"/>
      <c r="K14" s="30"/>
    </row>
    <row r="15" spans="1:11" ht="12.75">
      <c r="A15" s="60" t="str">
        <f>CONCATENATE(Results!$G$3," ")</f>
        <v>Σίσκου/Τάσια </v>
      </c>
      <c r="B15" s="23"/>
      <c r="C15" s="21"/>
      <c r="F15" s="32"/>
      <c r="G15" s="42"/>
      <c r="H15" s="30"/>
      <c r="I15" s="30"/>
      <c r="J15" s="30"/>
      <c r="K15" s="30"/>
    </row>
    <row r="16" spans="1:11" ht="12.75">
      <c r="A16" s="22"/>
      <c r="B16" s="23"/>
      <c r="C16" s="21"/>
      <c r="F16" s="62" t="str">
        <f>CONCATENATE(Results!$G$11," ")</f>
        <v>Σίσκου/Τάσια </v>
      </c>
      <c r="G16" s="117" t="str">
        <f>CONCATENATE("",Results!$A$6,"")</f>
        <v>5</v>
      </c>
      <c r="H16" s="122"/>
      <c r="I16" s="30"/>
      <c r="J16" s="30"/>
      <c r="K16" s="30"/>
    </row>
    <row r="17" spans="1:11" ht="12.75">
      <c r="A17" s="23"/>
      <c r="B17" s="23"/>
      <c r="C17" s="21"/>
      <c r="F17" s="27"/>
      <c r="G17" s="113" t="str">
        <f>CONCATENATE("(",Results!$H$6," : ",Results!$J$6,")")</f>
        <v>(0 : 25)</v>
      </c>
      <c r="H17" s="122"/>
      <c r="I17" s="30"/>
      <c r="J17" s="30"/>
      <c r="K17" s="30"/>
    </row>
    <row r="18" spans="1:11" ht="12.75">
      <c r="A18" s="38" t="str">
        <f>CONCATENATE("",Results!$A$3,"")</f>
        <v>2</v>
      </c>
      <c r="B18" s="62" t="str">
        <f>CONCATENATE(Results!$G$8," ")</f>
        <v>Γιαλλούρη/Αριστείδου </v>
      </c>
      <c r="C18" s="21"/>
      <c r="G18" s="32"/>
      <c r="H18" s="30"/>
      <c r="I18" s="10"/>
      <c r="J18" s="30"/>
      <c r="K18" s="30"/>
    </row>
    <row r="19" spans="1:11" ht="12.75">
      <c r="A19" s="76" t="str">
        <f>CONCATENATE("(",Results!$J$3," : ",Results!$H$3,")")</f>
        <v>(13 : 25)</v>
      </c>
      <c r="B19" s="25"/>
      <c r="C19" s="21"/>
      <c r="G19" s="111" t="str">
        <f>CONCATENATE(Results!$G$6," ")</f>
        <v>Σίσκου/Τάσια </v>
      </c>
      <c r="H19" s="30"/>
      <c r="I19" s="10"/>
      <c r="J19" s="30"/>
      <c r="K19" s="30"/>
    </row>
    <row r="20" spans="1:11" ht="14.25">
      <c r="A20" s="23"/>
      <c r="B20" s="10"/>
      <c r="C20" s="36"/>
      <c r="D20" s="34"/>
      <c r="E20"/>
      <c r="F20"/>
      <c r="G20" s="121"/>
      <c r="H20" s="30"/>
      <c r="I20" s="30"/>
      <c r="J20" s="30"/>
      <c r="K20" s="30"/>
    </row>
    <row r="21" spans="1:11" ht="12.75">
      <c r="A21" s="61" t="str">
        <f>CONCATENATE(Results!$E$3," ")</f>
        <v>Γιαλλούρη/Αριστείδου </v>
      </c>
      <c r="C21" s="21"/>
      <c r="D21" s="110" t="str">
        <f>CONCATENATE(Results!$G$14," ")</f>
        <v>Κωνσταντίνου/Λέτσιεβα </v>
      </c>
      <c r="E21"/>
      <c r="F21"/>
      <c r="G21" s="31"/>
      <c r="H21" s="30"/>
      <c r="I21" s="30"/>
      <c r="J21" s="30"/>
      <c r="K21" s="30"/>
    </row>
    <row r="22" spans="1:11" ht="12.75">
      <c r="A22" s="25"/>
      <c r="C22" s="21"/>
      <c r="D22" s="32"/>
      <c r="E22"/>
      <c r="F22"/>
      <c r="G22" s="10"/>
      <c r="H22" s="30"/>
      <c r="I22" s="30"/>
      <c r="J22" s="30"/>
      <c r="K22" s="30"/>
    </row>
    <row r="23" spans="1:11" ht="13.5" thickBot="1">
      <c r="A23" s="10"/>
      <c r="C23" s="75" t="s">
        <v>15</v>
      </c>
      <c r="D23" s="116" t="s">
        <v>21</v>
      </c>
      <c r="E23"/>
      <c r="F23"/>
      <c r="G23" s="10"/>
      <c r="H23" s="30"/>
      <c r="I23" s="30"/>
      <c r="J23" s="30"/>
      <c r="K23" s="30"/>
    </row>
    <row r="24" spans="1:11" ht="13.5" thickBot="1">
      <c r="A24" s="21"/>
      <c r="C24" s="115" t="str">
        <f>IF(Results!$H$14=Results!$J$14,CONCATENATE("Winner Match"),IF(Results!$H$14&lt;Results!$J$14,Results!$G$14,Results!$E$14))</f>
        <v>Κωνσταντίνου/Λέτσιεβα</v>
      </c>
      <c r="D24" s="39" t="str">
        <f>CONCATENATE("",Results!$A$14,"")</f>
        <v>13</v>
      </c>
      <c r="F24"/>
      <c r="H24" s="30"/>
      <c r="I24" s="30"/>
      <c r="J24" s="30"/>
      <c r="K24" s="30"/>
    </row>
    <row r="25" spans="1:11" ht="12.75">
      <c r="A25" s="10"/>
      <c r="C25" s="21"/>
      <c r="D25" s="114" t="str">
        <f>CONCATENATE("(",Results!$J$14," : ",Results!$H$14,")")</f>
        <v>(2 : 0)</v>
      </c>
      <c r="E25"/>
      <c r="F25"/>
      <c r="H25" s="30"/>
      <c r="I25" s="30"/>
      <c r="J25" s="30"/>
      <c r="K25" s="30"/>
    </row>
    <row r="26" spans="1:11" ht="12.75">
      <c r="A26" s="10"/>
      <c r="C26" s="21"/>
      <c r="D26" s="70"/>
      <c r="E26"/>
      <c r="F26"/>
      <c r="G26" s="10"/>
      <c r="H26" s="30"/>
      <c r="I26" s="30"/>
      <c r="J26" s="30"/>
      <c r="K26" s="30"/>
    </row>
    <row r="27" spans="1:6" ht="12.75">
      <c r="A27" s="60" t="str">
        <f>CONCATENATE(Results!$E$4," ")</f>
        <v>Καραγιάννη/Παύλου </v>
      </c>
      <c r="C27" s="10"/>
      <c r="D27" s="111" t="str">
        <f>CONCATENATE(Results!$E$14," ")</f>
        <v>Γιαλλούρη/Αριστείδου </v>
      </c>
      <c r="E27"/>
      <c r="F27"/>
    </row>
    <row r="28" spans="1:7" ht="12.75">
      <c r="A28" s="22"/>
      <c r="C28" s="10"/>
      <c r="E28"/>
      <c r="F28"/>
      <c r="G28" s="10"/>
    </row>
    <row r="29" spans="1:6" ht="12.75">
      <c r="A29" s="23"/>
      <c r="B29" s="10"/>
      <c r="C29" s="31"/>
      <c r="E29" s="28"/>
      <c r="F29" s="10"/>
    </row>
    <row r="30" spans="1:7" ht="12.75">
      <c r="A30" s="38" t="str">
        <f>CONCATENATE("",Results!$A$4,"")</f>
        <v>3</v>
      </c>
      <c r="B30" s="60" t="str">
        <f>CONCATENATE(Results!$E$9," ")</f>
        <v>Καραγιάννη/Παύλου </v>
      </c>
      <c r="C30" s="10"/>
      <c r="E30" s="10"/>
      <c r="F30" s="10"/>
      <c r="G30" s="10"/>
    </row>
    <row r="31" spans="1:7" ht="12.75">
      <c r="A31" s="76" t="str">
        <f>CONCATENATE("(",Results!$H$4," : ",Results!$J$4,")")</f>
        <v>(25 : 14)</v>
      </c>
      <c r="B31" s="22"/>
      <c r="C31" s="10"/>
      <c r="E31" s="10"/>
      <c r="G31" s="10"/>
    </row>
    <row r="32" spans="1:8" ht="12.75">
      <c r="A32" s="23"/>
      <c r="B32" s="23"/>
      <c r="C32" s="21"/>
      <c r="H32" s="10"/>
    </row>
    <row r="33" spans="1:8" ht="12.75">
      <c r="A33" s="61" t="str">
        <f>CONCATENATE(Results!$G$4," ")</f>
        <v>Ιορδάνους/Σωκράτους </v>
      </c>
      <c r="B33" s="23"/>
      <c r="C33" s="21"/>
      <c r="F33" s="110" t="str">
        <f>CONCATENATE(Results!$E$10," ")</f>
        <v>Γιαλλούρη/Αριστείδου </v>
      </c>
      <c r="H33" s="10"/>
    </row>
    <row r="34" spans="1:9" ht="12.75">
      <c r="A34" s="25"/>
      <c r="B34" s="40"/>
      <c r="C34" s="21"/>
      <c r="F34" s="24"/>
      <c r="H34" s="10"/>
      <c r="I34" s="10"/>
    </row>
    <row r="35" spans="1:8" ht="12.75">
      <c r="A35" s="10"/>
      <c r="B35" s="35"/>
      <c r="C35" s="21"/>
      <c r="F35" s="32"/>
      <c r="G35" s="10"/>
      <c r="H35" s="10"/>
    </row>
    <row r="36" spans="1:8" ht="12.75">
      <c r="A36" s="10"/>
      <c r="B36" s="38" t="str">
        <f>CONCATENATE("",Results!$A$9,"")</f>
        <v>8</v>
      </c>
      <c r="C36" s="60" t="str">
        <f>CONCATENATE(Results!$E$12," ")</f>
        <v>Καραγιάννη/Παύλου </v>
      </c>
      <c r="D36" s="112" t="str">
        <f>CONCATENATE("",Results!$A$12,"")</f>
        <v>11</v>
      </c>
      <c r="E36" s="60" t="str">
        <f>CONCATENATE(Results!$G$12," ")</f>
        <v>Γιαλλούρη/Αριστείδου </v>
      </c>
      <c r="F36" s="39" t="str">
        <f>CONCATENATE("",Results!$A$10,"")</f>
        <v>9</v>
      </c>
      <c r="G36" s="123"/>
      <c r="H36" s="10"/>
    </row>
    <row r="37" spans="1:8" ht="12.75">
      <c r="A37" s="21"/>
      <c r="B37" s="76" t="str">
        <f>CONCATENATE("(",Results!$H$9," : ",Results!$J$9,")")</f>
        <v>(25 : 10)</v>
      </c>
      <c r="C37" s="25"/>
      <c r="D37" s="113" t="str">
        <f>CONCATENATE("(",Results!$H$12," : ",Results!$J$12,")")</f>
        <v>(19 : 25)</v>
      </c>
      <c r="E37" s="27"/>
      <c r="F37" s="76" t="str">
        <f>CONCATENATE("(",Results!$H$10," : ",Results!$J$10,")")</f>
        <v>(25 : 13)</v>
      </c>
      <c r="G37" s="110" t="str">
        <f>CONCATENATE(Results!$E$7," ")</f>
        <v>Ιορδάνους/Σωκράτους </v>
      </c>
      <c r="H37" s="10"/>
    </row>
    <row r="38" spans="1:9" ht="12.75">
      <c r="A38" s="21"/>
      <c r="B38" s="23"/>
      <c r="C38" s="21"/>
      <c r="D38" s="37" t="s">
        <v>20</v>
      </c>
      <c r="F38" s="32"/>
      <c r="G38" s="32"/>
      <c r="H38" s="30"/>
      <c r="I38" s="10"/>
    </row>
    <row r="39" spans="1:8" ht="12.75">
      <c r="A39" s="60" t="str">
        <f>CONCATENATE(Results!$G$5," ")</f>
        <v>Seed #7 </v>
      </c>
      <c r="B39" s="23"/>
      <c r="C39" s="21"/>
      <c r="F39" s="32"/>
      <c r="G39" s="32"/>
      <c r="H39" s="30"/>
    </row>
    <row r="40" spans="1:9" ht="12.75">
      <c r="A40" s="22"/>
      <c r="B40" s="23"/>
      <c r="C40" s="10"/>
      <c r="D40" s="37"/>
      <c r="E40" s="10"/>
      <c r="F40" s="111" t="str">
        <f>CONCATENATE(Results!$G$10," ")</f>
        <v>Ιορδάνους/Σωκράτους </v>
      </c>
      <c r="G40" s="39" t="str">
        <f>CONCATENATE("",Results!$A$7,"")</f>
        <v>6</v>
      </c>
      <c r="H40" s="122"/>
      <c r="I40" s="10"/>
    </row>
    <row r="41" spans="1:8" ht="12.75">
      <c r="A41" s="23"/>
      <c r="B41" s="23"/>
      <c r="C41" s="10"/>
      <c r="D41" s="10"/>
      <c r="E41" s="10"/>
      <c r="F41" s="27"/>
      <c r="G41" s="113" t="str">
        <f>CONCATENATE("(",Results!$H$7," : ",Results!$J$7,")")</f>
        <v>(25 : 0)</v>
      </c>
      <c r="H41" s="122"/>
    </row>
    <row r="42" spans="1:9" ht="12.75">
      <c r="A42" s="38" t="str">
        <f>CONCATENATE("",Results!$A$5,"")</f>
        <v>4</v>
      </c>
      <c r="B42" s="62" t="str">
        <f>CONCATENATE(Results!$G$9," ")</f>
        <v>Σιαπάνη/Χ"Κυριάκου </v>
      </c>
      <c r="C42" s="10"/>
      <c r="D42" s="10"/>
      <c r="E42" s="10"/>
      <c r="F42" s="10"/>
      <c r="G42" s="32"/>
      <c r="H42" s="30"/>
      <c r="I42" s="10"/>
    </row>
    <row r="43" spans="1:8" ht="12.75">
      <c r="A43" s="76" t="str">
        <f>CONCATENATE("(",Results!$J$5," : ",Results!$H$5,")")</f>
        <v>(0 : 25)</v>
      </c>
      <c r="B43" s="25"/>
      <c r="C43" s="10"/>
      <c r="D43" s="10"/>
      <c r="E43" s="10"/>
      <c r="F43" s="10"/>
      <c r="G43" s="111" t="str">
        <f>CONCATENATE(Results!$G$7," ")</f>
        <v>Seed #7 </v>
      </c>
      <c r="H43" s="30"/>
    </row>
    <row r="44" spans="1:8" ht="12.75">
      <c r="A44" s="23"/>
      <c r="B44" s="10"/>
      <c r="C44" s="10"/>
      <c r="D44" s="10"/>
      <c r="E44" s="10"/>
      <c r="F44" s="10"/>
      <c r="G44" s="121"/>
      <c r="H44" s="30"/>
    </row>
    <row r="45" spans="1:8" ht="12.75">
      <c r="A45" s="61" t="str">
        <f>CONCATENATE(Results!$E$5," ")</f>
        <v>Σιαπάνη/Χ"Κυριάκου </v>
      </c>
      <c r="B45" s="21"/>
      <c r="C45" s="21"/>
      <c r="D45" s="10"/>
      <c r="G45" s="31"/>
      <c r="H45" s="30"/>
    </row>
    <row r="46" spans="1:8" ht="12.75">
      <c r="A46" s="25"/>
      <c r="B46" s="21"/>
      <c r="C46" s="21"/>
      <c r="D46" s="10"/>
      <c r="G46" s="10"/>
      <c r="H46" s="30"/>
    </row>
    <row r="47" spans="1:8" ht="12.75">
      <c r="A47" s="10"/>
      <c r="B47" s="21"/>
      <c r="C47" s="21"/>
      <c r="G47" s="10"/>
      <c r="H47" s="30"/>
    </row>
    <row r="48" spans="1:8" ht="12.75">
      <c r="A48" s="10"/>
      <c r="B48" s="10"/>
      <c r="C48" s="21"/>
      <c r="G48" s="10"/>
      <c r="H48" s="30"/>
    </row>
    <row r="49" spans="1:146" s="59" customFormat="1" ht="12.75">
      <c r="A49" s="65"/>
      <c r="B49" s="66"/>
      <c r="C49" s="65"/>
      <c r="D49" s="67"/>
      <c r="E49" s="67"/>
      <c r="F49" s="68"/>
      <c r="G49" s="65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</row>
    <row r="50" ht="11.25" customHeight="1">
      <c r="B50" s="28"/>
    </row>
  </sheetData>
  <printOptions horizontalCentered="1" verticalCentered="1"/>
  <pageMargins left="0.3937007874015748" right="0.3937007874015748" top="0.35433070866141736" bottom="0.3937007874015748" header="0.5118110236220472" footer="0.15748031496062992"/>
  <pageSetup orientation="landscape" paperSize="9" scale="70" r:id="rId2"/>
  <headerFooter alignWithMargins="0">
    <oddHeader>&amp;C&amp;"Arial,Bold"CYPRUS BEACH VOLLEYBALL 2000</oddHeader>
    <oddFooter>&amp;C&amp;"Arial,Bold"Main Draw 8 Teams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25.7109375" style="0" customWidth="1"/>
    <col min="3" max="3" width="9.140625" style="1" customWidth="1"/>
    <col min="4" max="4" width="11.7109375" style="1" customWidth="1"/>
    <col min="5" max="16384" width="8.7109375" style="0" customWidth="1"/>
  </cols>
  <sheetData>
    <row r="1" spans="1:4" ht="39" customHeight="1" thickBot="1" thickTop="1">
      <c r="A1" s="16" t="s">
        <v>16</v>
      </c>
      <c r="B1" s="17" t="s">
        <v>17</v>
      </c>
      <c r="C1" s="17" t="s">
        <v>18</v>
      </c>
      <c r="D1" s="71" t="s">
        <v>19</v>
      </c>
    </row>
    <row r="2" spans="1:4" ht="15.75" customHeight="1" thickTop="1">
      <c r="A2" s="3">
        <v>1</v>
      </c>
      <c r="B2" s="14" t="str">
        <f>IF(Results!$H$14=Results!$J$14,"1. Place",IF(Results!$H$14&gt;Results!$J$14,Results!$E$14,Results!$G$14))</f>
        <v>Κωνσταντίνου/Λέτσιεβα</v>
      </c>
      <c r="C2" s="49"/>
      <c r="D2" s="72"/>
    </row>
    <row r="3" spans="1:4" ht="15.75" customHeight="1">
      <c r="A3" s="3">
        <f>SUM(A2,1)</f>
        <v>2</v>
      </c>
      <c r="B3" s="14" t="str">
        <f>IF(Results!$H$14=Results!$J$14,"2. Place",IF(Results!$H$14&lt;Results!$J$14,Results!$E$14,Results!$G$14))</f>
        <v>Γιαλλούρη/Αριστείδου</v>
      </c>
      <c r="C3" s="49"/>
      <c r="D3" s="72"/>
    </row>
    <row r="4" spans="1:4" ht="15.75" customHeight="1">
      <c r="A4" s="3">
        <f>SUM(A3,1)</f>
        <v>3</v>
      </c>
      <c r="B4" s="14" t="str">
        <f>IF(Results!$H$12=Results!$J$12,"3. Place",IF(Results!$H$12&lt;Results!$J$12,Results!$E$12,Results!$G$12))</f>
        <v>Καραγιάννη/Παύλου</v>
      </c>
      <c r="C4" s="49"/>
      <c r="D4" s="72"/>
    </row>
    <row r="5" spans="1:4" ht="15.75" customHeight="1">
      <c r="A5" s="3">
        <v>3</v>
      </c>
      <c r="B5" s="14" t="str">
        <f>IF(Results!$H$13=Results!$J$13,"3. Place",IF(Results!$H$13&lt;Results!$J$13,Results!$E$13,Results!$G$13))</f>
        <v>Σιαπάνη/Χ"Κυριάκου</v>
      </c>
      <c r="C5" s="49"/>
      <c r="D5" s="72"/>
    </row>
    <row r="6" spans="1:4" ht="15.75" customHeight="1">
      <c r="A6" s="3">
        <v>5</v>
      </c>
      <c r="B6" s="14" t="str">
        <f>IF(Results!$H$10=Results!$J$10,"5. Place",IF(Results!$H$10&lt;Results!$J$10,Results!$E$10,Results!$G$10))</f>
        <v>Ιορδάνους/Σωκράτους</v>
      </c>
      <c r="C6" s="49"/>
      <c r="D6" s="72"/>
    </row>
    <row r="7" spans="1:4" ht="15.75" customHeight="1">
      <c r="A7" s="3">
        <v>5</v>
      </c>
      <c r="B7" s="14" t="str">
        <f>IF(Results!$H$11=Results!$J$11,"5. Place",IF(Results!$H$11&lt;Results!$J$11,Results!$E$11,Results!$G$11))</f>
        <v>Σίσκου/Τάσια</v>
      </c>
      <c r="C7" s="49"/>
      <c r="D7" s="72"/>
    </row>
    <row r="8" spans="1:4" ht="15.75" customHeight="1">
      <c r="A8" s="3">
        <v>7</v>
      </c>
      <c r="B8" s="14" t="str">
        <f>IF(Results!$H$6=Results!$J$14,"7. Place",IF(Results!$H$6&lt;Results!$J$6,Results!$E$6,Results!$G$6))</f>
        <v>Seed #8</v>
      </c>
      <c r="C8" s="49"/>
      <c r="D8" s="72"/>
    </row>
    <row r="9" spans="1:4" ht="15.75" customHeight="1">
      <c r="A9" s="3">
        <v>7</v>
      </c>
      <c r="B9" s="14" t="str">
        <f>IF(Results!$H$7=Results!$J$7,"7. Place",IF(Results!$H$7&lt;Results!$J$7,Results!$E$7,Results!$G$7))</f>
        <v>Seed #7</v>
      </c>
      <c r="C9" s="49"/>
      <c r="D9" s="72"/>
    </row>
    <row r="10" spans="1:4" ht="15.75" customHeight="1">
      <c r="A10" s="3"/>
      <c r="B10" s="14"/>
      <c r="C10" s="49"/>
      <c r="D10" s="72"/>
    </row>
    <row r="11" spans="1:4" ht="15.75" customHeight="1">
      <c r="A11" s="3"/>
      <c r="B11" s="14"/>
      <c r="C11" s="49"/>
      <c r="D11" s="72"/>
    </row>
    <row r="12" spans="1:4" ht="15.75" customHeight="1">
      <c r="A12" s="3"/>
      <c r="B12" s="14"/>
      <c r="C12" s="49"/>
      <c r="D12" s="72"/>
    </row>
    <row r="13" spans="1:4" ht="15.75" customHeight="1">
      <c r="A13" s="3"/>
      <c r="B13" s="14"/>
      <c r="C13" s="49"/>
      <c r="D13" s="72"/>
    </row>
    <row r="14" spans="1:4" ht="15.75" customHeight="1">
      <c r="A14" s="3"/>
      <c r="B14" s="14"/>
      <c r="C14" s="49"/>
      <c r="D14" s="73"/>
    </row>
    <row r="15" spans="1:4" ht="15.75" customHeight="1">
      <c r="A15" s="3"/>
      <c r="B15" s="14"/>
      <c r="C15" s="49"/>
      <c r="D15" s="73"/>
    </row>
    <row r="16" spans="1:4" ht="15.75" customHeight="1">
      <c r="A16" s="3"/>
      <c r="B16" s="14"/>
      <c r="C16" s="49"/>
      <c r="D16" s="73"/>
    </row>
    <row r="17" spans="1:4" ht="15.75" customHeight="1" thickBot="1">
      <c r="A17" s="4"/>
      <c r="B17" s="15"/>
      <c r="C17" s="50"/>
      <c r="D17" s="74"/>
    </row>
    <row r="18" ht="13.5" thickTop="1"/>
  </sheetData>
  <printOptions gridLines="1" horizontalCentered="1" verticalCentered="1"/>
  <pageMargins left="0.35433070866141736" right="0.5118110236220472" top="1.5748031496062993" bottom="0.984251968503937" header="0.5118110236220472" footer="0.5118110236220472"/>
  <pageSetup orientation="portrait" paperSize="9" scale="160" r:id="rId1"/>
  <headerFooter alignWithMargins="0">
    <oddFooter>&amp;CFinal Ranking 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Clarke</dc:creator>
  <cp:keywords/>
  <dc:description/>
  <cp:lastModifiedBy>Marios Kontos</cp:lastModifiedBy>
  <cp:lastPrinted>2003-07-26T18:14:57Z</cp:lastPrinted>
  <dcterms:created xsi:type="dcterms:W3CDTF">1999-07-06T13:31:06Z</dcterms:created>
  <dcterms:modified xsi:type="dcterms:W3CDTF">2003-07-28T05:41:45Z</dcterms:modified>
  <cp:category/>
  <cp:version/>
  <cp:contentType/>
  <cp:contentStatus/>
</cp:coreProperties>
</file>