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240" windowWidth="8460" windowHeight="7230" tabRatio="768" activeTab="3"/>
  </bookViews>
  <sheets>
    <sheet name="Inscriptions" sheetId="1" r:id="rId1"/>
    <sheet name="Results" sheetId="2" r:id="rId2"/>
    <sheet name="Table" sheetId="3" r:id="rId3"/>
    <sheet name="Ranking" sheetId="4" r:id="rId4"/>
  </sheets>
  <definedNames>
    <definedName name="_Fill" hidden="1">#REF!</definedName>
    <definedName name="_xlnm.Print_Area" localSheetId="3">'Ranking'!$A$1:$D$16</definedName>
    <definedName name="_xlnm.Print_Area" localSheetId="1">'Results'!$A$1:$M$30</definedName>
    <definedName name="_xlnm.Print_Area" localSheetId="2">'Table'!$A$1:$J$49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<sst xmlns="http://schemas.openxmlformats.org/spreadsheetml/2006/main" count="115" uniqueCount="45">
  <si>
    <t>Seed</t>
  </si>
  <si>
    <t>Points</t>
  </si>
  <si>
    <t>Match
Number</t>
  </si>
  <si>
    <t>Round</t>
  </si>
  <si>
    <t>Time</t>
  </si>
  <si>
    <t>Court</t>
  </si>
  <si>
    <t>Team 1</t>
  </si>
  <si>
    <t>vs</t>
  </si>
  <si>
    <t>Team 2</t>
  </si>
  <si>
    <t>Results</t>
  </si>
  <si>
    <t>Duration</t>
  </si>
  <si>
    <t>I</t>
  </si>
  <si>
    <t>&lt;-&gt;</t>
  </si>
  <si>
    <t>II</t>
  </si>
  <si>
    <t>III</t>
  </si>
  <si>
    <t>SF</t>
  </si>
  <si>
    <t>F</t>
  </si>
  <si>
    <t>Final</t>
  </si>
  <si>
    <t>1st place</t>
  </si>
  <si>
    <t>Finish</t>
  </si>
  <si>
    <t>Team</t>
  </si>
  <si>
    <t>Points
Earned</t>
  </si>
  <si>
    <t xml:space="preserve">Prize
Money </t>
  </si>
  <si>
    <t>Semi-finals</t>
  </si>
  <si>
    <t>Χρυσοστόμου/Σαββίδης</t>
  </si>
  <si>
    <t>Team/ Player 1/Player 2</t>
  </si>
  <si>
    <t>Κοντός/Κοντός</t>
  </si>
  <si>
    <t>Φανέλες</t>
  </si>
  <si>
    <t>Υπογραφή</t>
  </si>
  <si>
    <t>Ποσό</t>
  </si>
  <si>
    <t>Χδαμιανου/Χδαμιανου</t>
  </si>
  <si>
    <t>Ζάνης/Κουμη</t>
  </si>
  <si>
    <t>Κοντός/Ηρακλέους</t>
  </si>
  <si>
    <t>Κυριάκου/Πετρίδης</t>
  </si>
  <si>
    <t>Βαμβατσούλης/Μιχαήλ</t>
  </si>
  <si>
    <t>Κολάς/Μιχαήλ</t>
  </si>
  <si>
    <t>Ιωαννίδης/Πλατρίτης</t>
  </si>
  <si>
    <t>Ονομα Ομάδας</t>
  </si>
  <si>
    <t>Χ"φιλλιπου/Ιωάννου</t>
  </si>
  <si>
    <t>Χδαμιανου/Χριστοφή</t>
  </si>
  <si>
    <t>Παναγιωτάκης/Αναστασιάδης</t>
  </si>
  <si>
    <t>Αδάμου/Σάββα</t>
  </si>
  <si>
    <t>Παπαπιερης/Χαλλουμας</t>
  </si>
  <si>
    <t>Στεφανίδης/Παπάπιερης</t>
  </si>
  <si>
    <t>21-14,22-20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</si>
</sst>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_);\(&quot;£&quot;\ #,##0\)"/>
    <numFmt numFmtId="165" formatCode="&quot;£&quot;\ #,##0_);[Red]\(&quot;£&quot;\ #,##0\)"/>
    <numFmt numFmtId="166" formatCode="&quot;£&quot;\ #,##0.00_);\(&quot;£&quot;\ #,##0.00\)"/>
    <numFmt numFmtId="167" formatCode="&quot;£&quot;\ #,##0.00_);[Red]\(&quot;£&quot;\ #,##0.00\)"/>
    <numFmt numFmtId="168" formatCode="_(&quot;£&quot;\ * #,##0_);_(&quot;£&quot;\ * \(#,##0\);_(&quot;£&quot;\ * &quot;-&quot;_);_(@_)"/>
    <numFmt numFmtId="169" formatCode="_(* #,##0_);_(* \(#,##0\);_(* &quot;-&quot;_);_(@_)"/>
    <numFmt numFmtId="170" formatCode="_(&quot;£&quot;\ * #,##0.00_);_(&quot;£&quot;\ * \(#,##0.00\);_(&quot;£&quot;\ 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&quot;L.&quot;_-;\-* #,##0&quot;L.&quot;_-;_-* &quot;-&quot;&quot;L.&quot;_-;_-@_-"/>
    <numFmt numFmtId="181" formatCode="_-* #,##0_L_._-;\-* #,##0_L_._-;_-* &quot;-&quot;_L_._-;_-@_-"/>
    <numFmt numFmtId="182" formatCode="_-* #,##0.00&quot;L.&quot;_-;\-* #,##0.00&quot;L.&quot;_-;_-* &quot;-&quot;??&quot;L.&quot;_-;_-@_-"/>
    <numFmt numFmtId="183" formatCode="_-* #,##0.00_L_._-;\-* #,##0.00_L_._-;_-* &quot;-&quot;??_L_._-;_-@_-"/>
    <numFmt numFmtId="184" formatCode="General_)"/>
    <numFmt numFmtId="185" formatCode="&quot;Fr.&quot;\ 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7"/>
      <name val="Arial Narrow"/>
      <family val="2"/>
    </font>
    <font>
      <sz val="8"/>
      <name val="Arial"/>
      <family val="2"/>
    </font>
    <font>
      <sz val="10"/>
      <name val="Courier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7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37" fontId="9" fillId="0" borderId="22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1" borderId="24" xfId="0" applyFont="1" applyFill="1" applyBorder="1" applyAlignment="1">
      <alignment horizontal="center" vertical="center"/>
    </xf>
    <xf numFmtId="37" fontId="1" fillId="1" borderId="21" xfId="0" applyNumberFormat="1" applyFont="1" applyFill="1" applyBorder="1" applyAlignment="1">
      <alignment horizontal="center" vertical="center"/>
    </xf>
    <xf numFmtId="0" fontId="1" fillId="1" borderId="0" xfId="0" applyFont="1" applyFill="1" applyAlignment="1">
      <alignment horizontal="center" vertical="center"/>
    </xf>
    <xf numFmtId="37" fontId="1" fillId="1" borderId="24" xfId="0" applyNumberFormat="1" applyFont="1" applyFill="1" applyBorder="1" applyAlignment="1">
      <alignment horizontal="center" vertical="center"/>
    </xf>
    <xf numFmtId="0" fontId="1" fillId="1" borderId="2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6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37" fontId="9" fillId="0" borderId="0" xfId="0" applyNumberFormat="1" applyFont="1" applyAlignment="1">
      <alignment horizontal="center" vertical="center"/>
    </xf>
    <xf numFmtId="37" fontId="9" fillId="0" borderId="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7" fontId="9" fillId="0" borderId="27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 vertical="center"/>
    </xf>
    <xf numFmtId="37" fontId="9" fillId="0" borderId="26" xfId="0" applyNumberFormat="1" applyFont="1" applyBorder="1" applyAlignment="1">
      <alignment horizontal="center" vertical="center"/>
    </xf>
    <xf numFmtId="37" fontId="9" fillId="0" borderId="2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Continuous" vertical="center"/>
    </xf>
    <xf numFmtId="2" fontId="4" fillId="0" borderId="4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24" xfId="0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185" fontId="0" fillId="0" borderId="31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3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5" xfId="0" applyBorder="1" applyAlignment="1">
      <alignment/>
    </xf>
    <xf numFmtId="0" fontId="14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6" fillId="0" borderId="43" xfId="0" applyFont="1" applyBorder="1" applyAlignment="1" applyProtection="1">
      <alignment horizontal="center"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ezimal [0]_64 teams" xfId="19"/>
    <cellStyle name="Dezimal_64 teams" xfId="20"/>
    <cellStyle name="Followed Hyperlink" xfId="21"/>
    <cellStyle name="Hyperlink" xfId="22"/>
    <cellStyle name="Percent" xfId="23"/>
    <cellStyle name="Standard_64 teams" xfId="24"/>
    <cellStyle name="Wδhrung [0]_64 teams" xfId="25"/>
    <cellStyle name="Wδhrung_64 team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13</xdr:row>
      <xdr:rowOff>76200</xdr:rowOff>
    </xdr:from>
    <xdr:to>
      <xdr:col>4</xdr:col>
      <xdr:colOff>600075</xdr:colOff>
      <xdr:row>18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324475" y="21812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590550</xdr:colOff>
      <xdr:row>28</xdr:row>
      <xdr:rowOff>104775</xdr:rowOff>
    </xdr:from>
    <xdr:to>
      <xdr:col>4</xdr:col>
      <xdr:colOff>590550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5314950" y="46577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8" sqref="C28"/>
    </sheetView>
  </sheetViews>
  <sheetFormatPr defaultColWidth="9.140625" defaultRowHeight="12.75" outlineLevelCol="1"/>
  <cols>
    <col min="1" max="1" width="11.00390625" style="141" customWidth="1"/>
    <col min="2" max="2" width="39.140625" style="0" customWidth="1"/>
    <col min="3" max="3" width="9.7109375" style="0" customWidth="1" outlineLevel="1"/>
    <col min="4" max="4" width="9.28125" style="0" customWidth="1"/>
    <col min="5" max="5" width="12.421875" style="0" customWidth="1"/>
    <col min="6" max="6" width="24.00390625" style="0" customWidth="1"/>
    <col min="7" max="7" width="24.28125" style="0" customWidth="1"/>
    <col min="8" max="16384" width="8.7109375" style="0" customWidth="1"/>
  </cols>
  <sheetData>
    <row r="1" spans="1:7" ht="18.75" thickTop="1">
      <c r="A1" s="140" t="s">
        <v>0</v>
      </c>
      <c r="B1" s="136" t="s">
        <v>25</v>
      </c>
      <c r="C1" s="137" t="s">
        <v>1</v>
      </c>
      <c r="D1" s="142" t="s">
        <v>29</v>
      </c>
      <c r="E1" s="142" t="s">
        <v>27</v>
      </c>
      <c r="F1" s="142" t="s">
        <v>37</v>
      </c>
      <c r="G1" s="142" t="s">
        <v>28</v>
      </c>
    </row>
    <row r="2" spans="1:7" ht="18">
      <c r="A2" s="144">
        <v>1</v>
      </c>
      <c r="B2" s="146" t="s">
        <v>32</v>
      </c>
      <c r="C2" s="146">
        <v>1400</v>
      </c>
      <c r="D2" s="143"/>
      <c r="E2" s="143"/>
      <c r="F2" s="143"/>
      <c r="G2" s="143"/>
    </row>
    <row r="3" spans="1:7" ht="18">
      <c r="A3" s="144">
        <v>2</v>
      </c>
      <c r="B3" s="146" t="s">
        <v>24</v>
      </c>
      <c r="C3" s="146">
        <v>1200</v>
      </c>
      <c r="D3" s="143"/>
      <c r="E3" s="143"/>
      <c r="F3" s="143"/>
      <c r="G3" s="143"/>
    </row>
    <row r="4" spans="1:7" ht="18">
      <c r="A4" s="144">
        <v>3</v>
      </c>
      <c r="B4" s="146" t="s">
        <v>36</v>
      </c>
      <c r="C4" s="146">
        <v>800</v>
      </c>
      <c r="D4" s="143"/>
      <c r="E4" s="143"/>
      <c r="F4" s="143"/>
      <c r="G4" s="143"/>
    </row>
    <row r="5" spans="1:7" ht="18">
      <c r="A5" s="144">
        <v>4</v>
      </c>
      <c r="B5" s="146" t="s">
        <v>35</v>
      </c>
      <c r="C5" s="146">
        <v>800</v>
      </c>
      <c r="D5" s="143"/>
      <c r="E5" s="143"/>
      <c r="F5" s="143"/>
      <c r="G5" s="143"/>
    </row>
    <row r="6" spans="1:7" ht="18">
      <c r="A6" s="144">
        <v>5</v>
      </c>
      <c r="B6" s="146" t="s">
        <v>34</v>
      </c>
      <c r="C6" s="146">
        <v>800</v>
      </c>
      <c r="D6" s="143"/>
      <c r="E6" s="143"/>
      <c r="F6" s="143"/>
      <c r="G6" s="143"/>
    </row>
    <row r="7" spans="1:7" ht="18">
      <c r="A7" s="144">
        <v>6</v>
      </c>
      <c r="B7" s="146" t="s">
        <v>33</v>
      </c>
      <c r="C7" s="146">
        <v>800</v>
      </c>
      <c r="D7" s="143"/>
      <c r="E7" s="143"/>
      <c r="F7" s="143"/>
      <c r="G7" s="143"/>
    </row>
    <row r="8" spans="1:7" ht="18">
      <c r="A8" s="144">
        <v>7</v>
      </c>
      <c r="B8" s="146" t="s">
        <v>31</v>
      </c>
      <c r="C8" s="146">
        <v>600</v>
      </c>
      <c r="D8" s="143"/>
      <c r="E8" s="143"/>
      <c r="F8" s="143"/>
      <c r="G8" s="143"/>
    </row>
    <row r="9" spans="1:7" ht="18">
      <c r="A9" s="144">
        <v>8</v>
      </c>
      <c r="B9" s="146" t="s">
        <v>30</v>
      </c>
      <c r="C9" s="146">
        <v>400</v>
      </c>
      <c r="D9" s="143"/>
      <c r="E9" s="143"/>
      <c r="F9" s="143"/>
      <c r="G9" s="143"/>
    </row>
    <row r="10" spans="1:7" ht="18">
      <c r="A10" s="144">
        <v>9</v>
      </c>
      <c r="B10" s="146" t="s">
        <v>26</v>
      </c>
      <c r="C10" s="146">
        <v>400</v>
      </c>
      <c r="D10" s="143"/>
      <c r="E10" s="143"/>
      <c r="F10" s="143"/>
      <c r="G10" s="143"/>
    </row>
    <row r="11" spans="1:7" ht="18">
      <c r="A11" s="144">
        <v>10</v>
      </c>
      <c r="B11" s="146" t="s">
        <v>39</v>
      </c>
      <c r="C11" s="146">
        <v>100</v>
      </c>
      <c r="D11" s="143"/>
      <c r="E11" s="143"/>
      <c r="F11" s="143"/>
      <c r="G11" s="143"/>
    </row>
    <row r="12" spans="1:7" ht="18">
      <c r="A12" s="144">
        <v>11</v>
      </c>
      <c r="B12" s="146" t="s">
        <v>42</v>
      </c>
      <c r="C12" s="146">
        <v>100</v>
      </c>
      <c r="D12" s="143"/>
      <c r="E12" s="143"/>
      <c r="F12" s="143"/>
      <c r="G12" s="143"/>
    </row>
    <row r="13" spans="1:7" ht="18">
      <c r="A13" s="144">
        <v>12</v>
      </c>
      <c r="B13" s="146" t="s">
        <v>43</v>
      </c>
      <c r="C13" s="147">
        <v>100</v>
      </c>
      <c r="D13" s="143"/>
      <c r="E13" s="143"/>
      <c r="F13" s="143"/>
      <c r="G13" s="143"/>
    </row>
    <row r="14" spans="1:7" ht="18">
      <c r="A14" s="144">
        <v>13</v>
      </c>
      <c r="B14" s="146" t="s">
        <v>38</v>
      </c>
      <c r="C14" s="146">
        <v>100</v>
      </c>
      <c r="D14" s="143"/>
      <c r="E14" s="143"/>
      <c r="F14" s="143"/>
      <c r="G14" s="143"/>
    </row>
    <row r="15" spans="1:7" ht="18">
      <c r="A15" s="144">
        <v>14</v>
      </c>
      <c r="B15" s="146" t="s">
        <v>41</v>
      </c>
      <c r="C15" s="146">
        <v>0</v>
      </c>
      <c r="D15" s="143"/>
      <c r="E15" s="143"/>
      <c r="F15" s="143"/>
      <c r="G15" s="143"/>
    </row>
    <row r="16" spans="1:7" ht="18">
      <c r="A16" s="144">
        <v>15</v>
      </c>
      <c r="B16" s="146" t="s">
        <v>40</v>
      </c>
      <c r="C16" s="146">
        <v>0</v>
      </c>
      <c r="D16" s="143"/>
      <c r="E16" s="143"/>
      <c r="F16" s="143"/>
      <c r="G16" s="143"/>
    </row>
    <row r="17" spans="1:7" ht="18">
      <c r="A17" s="144">
        <v>16</v>
      </c>
      <c r="B17" s="146"/>
      <c r="C17" s="146"/>
      <c r="D17" s="143"/>
      <c r="E17" s="143"/>
      <c r="F17" s="143"/>
      <c r="G17" s="143"/>
    </row>
    <row r="18" spans="1:7" ht="18">
      <c r="A18" s="139"/>
      <c r="B18" s="138"/>
      <c r="C18" s="135"/>
      <c r="D18" s="145"/>
      <c r="E18" s="145"/>
      <c r="F18" s="145"/>
      <c r="G18" s="145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</sheetData>
  <printOptions horizontalCentered="1" verticalCentered="1"/>
  <pageMargins left="0.7480314960629921" right="0.7480314960629921" top="0.31496062992125984" bottom="0.3937007874015748" header="0.5118110236220472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workbookViewId="0" topLeftCell="A7">
      <selection activeCell="M30" sqref="M30"/>
    </sheetView>
  </sheetViews>
  <sheetFormatPr defaultColWidth="9.140625" defaultRowHeight="12.75"/>
  <cols>
    <col min="1" max="1" width="4.7109375" style="88" customWidth="1"/>
    <col min="2" max="2" width="4.140625" style="2" customWidth="1"/>
    <col min="3" max="3" width="7.140625" style="84" customWidth="1"/>
    <col min="4" max="4" width="4.28125" style="2" customWidth="1"/>
    <col min="5" max="5" width="33.28125" style="2" customWidth="1"/>
    <col min="6" max="6" width="3.57421875" style="2" customWidth="1"/>
    <col min="7" max="7" width="33.28125" style="2" customWidth="1"/>
    <col min="8" max="10" width="3.7109375" style="2" customWidth="1"/>
    <col min="11" max="12" width="3.7109375" style="2" hidden="1" customWidth="1"/>
    <col min="13" max="13" width="10.00390625" style="2" customWidth="1"/>
    <col min="14" max="16384" width="9.140625" style="1" customWidth="1"/>
  </cols>
  <sheetData>
    <row r="1" spans="1:13" ht="47.25" customHeight="1" thickBot="1" thickTop="1">
      <c r="A1" s="11" t="s">
        <v>2</v>
      </c>
      <c r="B1" s="18" t="s">
        <v>3</v>
      </c>
      <c r="C1" s="79" t="s">
        <v>4</v>
      </c>
      <c r="D1" s="18" t="s">
        <v>5</v>
      </c>
      <c r="E1" s="100" t="s">
        <v>6</v>
      </c>
      <c r="F1" s="12" t="s">
        <v>7</v>
      </c>
      <c r="G1" s="100" t="s">
        <v>8</v>
      </c>
      <c r="H1" s="101" t="s">
        <v>9</v>
      </c>
      <c r="I1" s="20"/>
      <c r="J1" s="87"/>
      <c r="K1" s="87"/>
      <c r="L1" s="87"/>
      <c r="M1" s="13" t="s">
        <v>10</v>
      </c>
    </row>
    <row r="2" spans="1:17" ht="21.75" customHeight="1" thickTop="1">
      <c r="A2" s="5">
        <v>1</v>
      </c>
      <c r="B2" s="9" t="s">
        <v>11</v>
      </c>
      <c r="C2" s="80"/>
      <c r="D2" s="63"/>
      <c r="E2" s="8" t="str">
        <f>IF(Inscriptions!$B$2="",CONCATENATE("Seed #",Inscriptions!$A$2),Inscriptions!$B$2)</f>
        <v>Κοντός/Ηρακλέους</v>
      </c>
      <c r="F2" s="6" t="s">
        <v>7</v>
      </c>
      <c r="G2" s="8" t="str">
        <f>IF(Inscriptions!$B$17="",CONCATENATE("Seed #",Inscriptions!$A$17),Inscriptions!$B$17)</f>
        <v>Seed #16</v>
      </c>
      <c r="H2" s="67">
        <v>25</v>
      </c>
      <c r="I2" s="8" t="s">
        <v>12</v>
      </c>
      <c r="J2" s="71">
        <v>0</v>
      </c>
      <c r="K2" s="71"/>
      <c r="L2" s="71"/>
      <c r="M2" s="71"/>
      <c r="O2"/>
      <c r="P2"/>
      <c r="Q2"/>
    </row>
    <row r="3" spans="1:17" ht="21.75" customHeight="1">
      <c r="A3" s="7">
        <f>SUM(A2,1)</f>
        <v>2</v>
      </c>
      <c r="B3" s="19" t="s">
        <v>11</v>
      </c>
      <c r="C3" s="81"/>
      <c r="D3" s="64"/>
      <c r="E3" s="8" t="str">
        <f>IF(Inscriptions!$B$10="",CONCATENATE("Seed #",Inscriptions!$A$10),Inscriptions!$B$10)</f>
        <v>Κοντός/Κοντός</v>
      </c>
      <c r="F3" s="8" t="s">
        <v>7</v>
      </c>
      <c r="G3" s="8" t="str">
        <f>IF(Inscriptions!$B$9="",CONCATENATE("Seed #",Inscriptions!$A$9),Inscriptions!$B$9)</f>
        <v>Χδαμιανου/Χδαμιανου</v>
      </c>
      <c r="H3" s="68">
        <v>13</v>
      </c>
      <c r="I3" s="8" t="s">
        <v>12</v>
      </c>
      <c r="J3" s="72">
        <v>25</v>
      </c>
      <c r="K3" s="72"/>
      <c r="L3" s="72"/>
      <c r="M3" s="72"/>
      <c r="O3"/>
      <c r="P3"/>
      <c r="Q3"/>
    </row>
    <row r="4" spans="1:17" ht="21.75" customHeight="1">
      <c r="A4" s="7">
        <f>SUM(A3,1)</f>
        <v>3</v>
      </c>
      <c r="B4" s="19" t="s">
        <v>11</v>
      </c>
      <c r="C4" s="81"/>
      <c r="D4" s="64"/>
      <c r="E4" s="8" t="str">
        <f>IF(Inscriptions!$B$6="",CONCATENATE("Seed #",Inscriptions!$A$6),Inscriptions!$B$6)</f>
        <v>Βαμβατσούλης/Μιχαήλ</v>
      </c>
      <c r="F4" s="8" t="s">
        <v>7</v>
      </c>
      <c r="G4" s="8" t="str">
        <f>IF(Inscriptions!$B$13="",CONCATENATE("Seed #",Inscriptions!$A$13),Inscriptions!$B$13)</f>
        <v>Στεφανίδης/Παπάπιερης</v>
      </c>
      <c r="H4" s="68">
        <v>25</v>
      </c>
      <c r="I4" s="8" t="s">
        <v>12</v>
      </c>
      <c r="J4" s="72">
        <v>15</v>
      </c>
      <c r="K4" s="72"/>
      <c r="L4" s="72"/>
      <c r="M4" s="72"/>
      <c r="O4"/>
      <c r="P4"/>
      <c r="Q4"/>
    </row>
    <row r="5" spans="1:17" ht="21.75" customHeight="1">
      <c r="A5" s="7">
        <f aca="true" t="shared" si="0" ref="A5:A20">SUM(A4,1)</f>
        <v>4</v>
      </c>
      <c r="B5" s="19" t="s">
        <v>11</v>
      </c>
      <c r="C5" s="81"/>
      <c r="D5" s="64"/>
      <c r="E5" s="8" t="str">
        <f>IF(Inscriptions!$B$14="",CONCATENATE("Seed #",Inscriptions!$A$14),Inscriptions!$B$14)</f>
        <v>Χ"φιλλιπου/Ιωάννου</v>
      </c>
      <c r="F5" s="8" t="s">
        <v>7</v>
      </c>
      <c r="G5" s="8" t="str">
        <f>IF(Inscriptions!$B$5="",CONCATENATE("Seed #",Inscriptions!$A$5),Inscriptions!$B$5)</f>
        <v>Κολάς/Μιχαήλ</v>
      </c>
      <c r="H5" s="68">
        <v>12</v>
      </c>
      <c r="I5" s="8" t="s">
        <v>12</v>
      </c>
      <c r="J5" s="72">
        <v>25</v>
      </c>
      <c r="K5" s="72"/>
      <c r="L5" s="72"/>
      <c r="M5" s="72"/>
      <c r="O5"/>
      <c r="P5"/>
      <c r="Q5"/>
    </row>
    <row r="6" spans="1:17" ht="21.75" customHeight="1">
      <c r="A6" s="7">
        <f t="shared" si="0"/>
        <v>5</v>
      </c>
      <c r="B6" s="19" t="s">
        <v>11</v>
      </c>
      <c r="C6" s="81"/>
      <c r="D6" s="64"/>
      <c r="E6" s="8" t="str">
        <f>IF(Inscriptions!$B$4="",CONCATENATE("Seed #",Inscriptions!$A$4),Inscriptions!$B$4)</f>
        <v>Ιωαννίδης/Πλατρίτης</v>
      </c>
      <c r="F6" s="8" t="s">
        <v>7</v>
      </c>
      <c r="G6" s="8" t="str">
        <f>IF(Inscriptions!$B$15="",CONCATENATE("Seed #",Inscriptions!$A$15),Inscriptions!$B$15)</f>
        <v>Αδάμου/Σάββα</v>
      </c>
      <c r="H6" s="68">
        <v>25</v>
      </c>
      <c r="I6" s="8" t="s">
        <v>12</v>
      </c>
      <c r="J6" s="72">
        <v>14</v>
      </c>
      <c r="K6" s="72"/>
      <c r="L6" s="72"/>
      <c r="M6" s="72"/>
      <c r="O6"/>
      <c r="P6"/>
      <c r="Q6"/>
    </row>
    <row r="7" spans="1:17" ht="21.75" customHeight="1">
      <c r="A7" s="7">
        <f t="shared" si="0"/>
        <v>6</v>
      </c>
      <c r="B7" s="19" t="s">
        <v>11</v>
      </c>
      <c r="C7" s="81"/>
      <c r="D7" s="64"/>
      <c r="E7" s="8" t="str">
        <f>IF(Inscriptions!$B$12="",CONCATENATE("Seed #",Inscriptions!$A$12),Inscriptions!$B$12)</f>
        <v>Παπαπιερης/Χαλλουμας</v>
      </c>
      <c r="F7" s="8" t="s">
        <v>7</v>
      </c>
      <c r="G7" s="8" t="str">
        <f>IF(Inscriptions!$B$7="",CONCATENATE("Seed #",Inscriptions!$A$7),Inscriptions!$B$7)</f>
        <v>Κυριάκου/Πετρίδης</v>
      </c>
      <c r="H7" s="68">
        <v>15</v>
      </c>
      <c r="I7" s="8" t="s">
        <v>12</v>
      </c>
      <c r="J7" s="72">
        <v>25</v>
      </c>
      <c r="K7" s="72"/>
      <c r="L7" s="72"/>
      <c r="M7" s="72"/>
      <c r="O7"/>
      <c r="P7"/>
      <c r="Q7"/>
    </row>
    <row r="8" spans="1:17" ht="21.75" customHeight="1">
      <c r="A8" s="7">
        <f t="shared" si="0"/>
        <v>7</v>
      </c>
      <c r="B8" s="19" t="s">
        <v>11</v>
      </c>
      <c r="C8" s="81"/>
      <c r="D8" s="64"/>
      <c r="E8" s="8" t="str">
        <f>IF(Inscriptions!$B$8="",CONCATENATE("Seed #",Inscriptions!$A$8),Inscriptions!$B$8)</f>
        <v>Ζάνης/Κουμη</v>
      </c>
      <c r="F8" s="8" t="s">
        <v>7</v>
      </c>
      <c r="G8" s="8" t="str">
        <f>IF(Inscriptions!$B$11="",CONCATENATE("Seed #",Inscriptions!$A$11),Inscriptions!$B$11)</f>
        <v>Χδαμιανου/Χριστοφή</v>
      </c>
      <c r="H8" s="68">
        <v>25</v>
      </c>
      <c r="I8" s="8" t="s">
        <v>12</v>
      </c>
      <c r="J8" s="72">
        <v>13</v>
      </c>
      <c r="K8" s="72"/>
      <c r="L8" s="72"/>
      <c r="M8" s="72"/>
      <c r="O8"/>
      <c r="P8"/>
      <c r="Q8"/>
    </row>
    <row r="9" spans="1:17" ht="21.75" customHeight="1">
      <c r="A9" s="7">
        <f t="shared" si="0"/>
        <v>8</v>
      </c>
      <c r="B9" s="19" t="s">
        <v>11</v>
      </c>
      <c r="C9" s="81"/>
      <c r="D9" s="64"/>
      <c r="E9" s="8" t="str">
        <f>IF(Inscriptions!$B$16="",CONCATENATE("Seed #",Inscriptions!$A$16),Inscriptions!$B$16)</f>
        <v>Παναγιωτάκης/Αναστασιάδης</v>
      </c>
      <c r="F9" s="8" t="s">
        <v>7</v>
      </c>
      <c r="G9" s="8" t="str">
        <f>IF(Inscriptions!$B$3="",CONCATENATE("Seed #",Inscriptions!$A$3),Inscriptions!$B$3)</f>
        <v>Χρυσοστόμου/Σαββίδης</v>
      </c>
      <c r="H9" s="68">
        <v>10</v>
      </c>
      <c r="I9" s="8" t="s">
        <v>12</v>
      </c>
      <c r="J9" s="72">
        <v>25</v>
      </c>
      <c r="K9" s="72"/>
      <c r="L9" s="72"/>
      <c r="M9" s="72"/>
      <c r="O9"/>
      <c r="P9"/>
      <c r="Q9"/>
    </row>
    <row r="10" spans="1:17" ht="21.75" customHeight="1">
      <c r="A10" s="7">
        <f t="shared" si="0"/>
        <v>9</v>
      </c>
      <c r="B10" s="19" t="s">
        <v>13</v>
      </c>
      <c r="C10" s="81"/>
      <c r="D10" s="64"/>
      <c r="E10" s="2" t="str">
        <f>IF($H$2=$J$2,CONCATENATE("Winner #",$A$2),IF($H$2&gt;$J$2,E2,$G$2))</f>
        <v>Κοντός/Ηρακλέους</v>
      </c>
      <c r="F10" s="8" t="s">
        <v>7</v>
      </c>
      <c r="G10" s="8" t="str">
        <f>IF($H$3=$J$3,CONCATENATE("Winner #",$A$3),IF($H$3&gt;$J$3,E3,$G$3))</f>
        <v>Χδαμιανου/Χδαμιανου</v>
      </c>
      <c r="H10" s="68">
        <v>25</v>
      </c>
      <c r="I10" s="8" t="s">
        <v>12</v>
      </c>
      <c r="J10" s="72">
        <v>20</v>
      </c>
      <c r="K10" s="72"/>
      <c r="L10" s="72"/>
      <c r="M10" s="72"/>
      <c r="O10"/>
      <c r="P10"/>
      <c r="Q10"/>
    </row>
    <row r="11" spans="1:17" ht="21.75" customHeight="1">
      <c r="A11" s="7">
        <f t="shared" si="0"/>
        <v>10</v>
      </c>
      <c r="B11" s="19" t="s">
        <v>13</v>
      </c>
      <c r="C11" s="81"/>
      <c r="D11" s="64"/>
      <c r="E11" s="8" t="str">
        <f>IF($H$4=$J$4,CONCATENATE("Winner #",$A$4),IF($H$4&gt;$J$4,E4,$G$4))</f>
        <v>Βαμβατσούλης/Μιχαήλ</v>
      </c>
      <c r="F11" s="8" t="s">
        <v>7</v>
      </c>
      <c r="G11" s="8" t="str">
        <f>IF($H$5=$J$5,CONCATENATE("Winner #",$A$5),IF($H$5&gt;$J$5,E5,$G$5))</f>
        <v>Κολάς/Μιχαήλ</v>
      </c>
      <c r="H11" s="68">
        <v>25</v>
      </c>
      <c r="I11" s="8" t="s">
        <v>12</v>
      </c>
      <c r="J11" s="72">
        <v>18</v>
      </c>
      <c r="K11" s="72"/>
      <c r="L11" s="72"/>
      <c r="M11" s="72"/>
      <c r="O11"/>
      <c r="P11"/>
      <c r="Q11"/>
    </row>
    <row r="12" spans="1:17" ht="21.75" customHeight="1">
      <c r="A12" s="7">
        <f t="shared" si="0"/>
        <v>11</v>
      </c>
      <c r="B12" s="19" t="s">
        <v>13</v>
      </c>
      <c r="C12" s="81"/>
      <c r="D12" s="64"/>
      <c r="E12" s="8" t="str">
        <f>IF($H$6=$J$6,CONCATENATE("Winner #",$A$6),IF($H$6&gt;$J$6,E6,$G$6))</f>
        <v>Ιωαννίδης/Πλατρίτης</v>
      </c>
      <c r="F12" s="8" t="s">
        <v>7</v>
      </c>
      <c r="G12" s="8" t="str">
        <f>IF($H$7=$J$7,CONCATENATE("Winner #",$A$7),IF($H$7&gt;$J$7,E7,$G$7))</f>
        <v>Κυριάκου/Πετρίδης</v>
      </c>
      <c r="H12" s="68">
        <v>25</v>
      </c>
      <c r="I12" s="8" t="s">
        <v>12</v>
      </c>
      <c r="J12" s="72">
        <v>20</v>
      </c>
      <c r="K12" s="72"/>
      <c r="L12" s="72"/>
      <c r="M12" s="72"/>
      <c r="O12"/>
      <c r="P12"/>
      <c r="Q12"/>
    </row>
    <row r="13" spans="1:17" ht="21.75" customHeight="1" thickBot="1">
      <c r="A13" s="7">
        <f t="shared" si="0"/>
        <v>12</v>
      </c>
      <c r="B13" s="19" t="s">
        <v>13</v>
      </c>
      <c r="C13" s="81"/>
      <c r="D13" s="64"/>
      <c r="E13" s="8" t="str">
        <f>IF($H$8=$J$8,CONCATENATE("Winner #",$A$8),IF($H$8&gt;$J$8,E8,$G$8))</f>
        <v>Ζάνης/Κουμη</v>
      </c>
      <c r="F13" s="8" t="s">
        <v>7</v>
      </c>
      <c r="G13" s="2" t="str">
        <f>IF($H$9=$J$9,CONCATENATE("Winner #",$A$9),IF($H$9&gt;$J$9,E9,$G$9))</f>
        <v>Χρυσοστόμου/Σαββίδης</v>
      </c>
      <c r="H13" s="68">
        <v>23</v>
      </c>
      <c r="I13" s="8" t="s">
        <v>12</v>
      </c>
      <c r="J13" s="72">
        <v>25</v>
      </c>
      <c r="K13" s="72"/>
      <c r="L13" s="72"/>
      <c r="M13" s="72"/>
      <c r="O13"/>
      <c r="P13"/>
      <c r="Q13"/>
    </row>
    <row r="14" spans="1:17" ht="21.75" customHeight="1">
      <c r="A14" s="24">
        <f t="shared" si="0"/>
        <v>13</v>
      </c>
      <c r="B14" s="25">
        <v>13</v>
      </c>
      <c r="C14" s="83"/>
      <c r="D14" s="65"/>
      <c r="E14" s="26" t="str">
        <f>IF($H$8=$J$8,CONCATENATE("Loser #",$A$8),IF($H$8&lt;$J$8,E8,$G$8))</f>
        <v>Χδαμιανου/Χριστοφή</v>
      </c>
      <c r="F14" s="26" t="s">
        <v>7</v>
      </c>
      <c r="G14" s="26" t="str">
        <f>IF($H$9=$J$9,CONCATENATE("Loser #",$A$9),IF($H$9&lt;$J$9,E9,$G$9))</f>
        <v>Παναγιωτάκης/Αναστασιάδης</v>
      </c>
      <c r="H14" s="69">
        <v>12</v>
      </c>
      <c r="I14" s="26" t="s">
        <v>12</v>
      </c>
      <c r="J14" s="73">
        <v>25</v>
      </c>
      <c r="K14" s="73"/>
      <c r="L14" s="73"/>
      <c r="M14" s="73"/>
      <c r="N14"/>
      <c r="O14"/>
      <c r="P14"/>
      <c r="Q14"/>
    </row>
    <row r="15" spans="1:17" ht="21.75" customHeight="1">
      <c r="A15" s="7">
        <f t="shared" si="0"/>
        <v>14</v>
      </c>
      <c r="B15" s="19">
        <v>13</v>
      </c>
      <c r="C15" s="81"/>
      <c r="D15" s="64"/>
      <c r="E15" s="8" t="str">
        <f>IF($H$6=$J$6,CONCATENATE("Loser #",$A$6),IF($H$6&lt;$J$6,E6,$G$6))</f>
        <v>Αδάμου/Σάββα</v>
      </c>
      <c r="F15" s="8" t="s">
        <v>7</v>
      </c>
      <c r="G15" s="8" t="str">
        <f>IF($H$7=$J$7,CONCATENATE("Loser #",$A$7),IF($H$7&lt;$J$7,E7,$G$7))</f>
        <v>Παπαπιερης/Χαλλουμας</v>
      </c>
      <c r="H15" s="68">
        <v>25</v>
      </c>
      <c r="I15" s="8" t="s">
        <v>12</v>
      </c>
      <c r="J15" s="72">
        <v>13</v>
      </c>
      <c r="K15" s="72"/>
      <c r="L15" s="72"/>
      <c r="M15" s="72"/>
      <c r="O15"/>
      <c r="P15"/>
      <c r="Q15"/>
    </row>
    <row r="16" spans="1:17" ht="21.75" customHeight="1">
      <c r="A16" s="7">
        <f t="shared" si="0"/>
        <v>15</v>
      </c>
      <c r="B16" s="19">
        <v>13</v>
      </c>
      <c r="C16" s="81"/>
      <c r="D16" s="64"/>
      <c r="E16" s="8" t="str">
        <f>IF($H$4=$J$4,CONCATENATE("Loser #",$A$4),IF($H$4&lt;$J$4,E4,$G$4))</f>
        <v>Στεφανίδης/Παπάπιερης</v>
      </c>
      <c r="F16" s="8" t="s">
        <v>7</v>
      </c>
      <c r="G16" s="8" t="str">
        <f>IF($H$5=$J$5,CONCATENATE("Loser #",$A$5),IF($H$5&lt;$J$5,$E$5,$G$5))</f>
        <v>Χ"φιλλιπου/Ιωάννου</v>
      </c>
      <c r="H16" s="68">
        <v>25</v>
      </c>
      <c r="I16" s="8" t="s">
        <v>12</v>
      </c>
      <c r="J16" s="72">
        <v>17</v>
      </c>
      <c r="K16" s="72"/>
      <c r="L16" s="72"/>
      <c r="M16" s="72"/>
      <c r="O16"/>
      <c r="P16"/>
      <c r="Q16"/>
    </row>
    <row r="17" spans="1:17" ht="21.75" customHeight="1" thickBot="1">
      <c r="A17" s="21">
        <f t="shared" si="0"/>
        <v>16</v>
      </c>
      <c r="B17" s="22">
        <v>13</v>
      </c>
      <c r="C17" s="82"/>
      <c r="D17" s="66"/>
      <c r="E17" s="76" t="str">
        <f>IF($H$2=$J$2,CONCATENATE("Loser #",$A$2),IF($H$2&lt;$J$2,E2,$G$2))</f>
        <v>Seed #16</v>
      </c>
      <c r="F17" s="23" t="s">
        <v>7</v>
      </c>
      <c r="G17" s="23" t="str">
        <f>IF($H$3=$J$3,CONCATENATE("Loser #",$A$3),IF($H$3&lt;$J$3,E3,$G$3))</f>
        <v>Κοντός/Κοντός</v>
      </c>
      <c r="H17" s="70">
        <v>0</v>
      </c>
      <c r="I17" s="23" t="s">
        <v>12</v>
      </c>
      <c r="J17" s="74">
        <v>25</v>
      </c>
      <c r="K17" s="74"/>
      <c r="L17" s="74"/>
      <c r="M17" s="74"/>
      <c r="O17"/>
      <c r="P17"/>
      <c r="Q17"/>
    </row>
    <row r="18" spans="1:17" ht="21.75" customHeight="1">
      <c r="A18" s="7">
        <f t="shared" si="0"/>
        <v>17</v>
      </c>
      <c r="B18" s="25" t="s">
        <v>14</v>
      </c>
      <c r="C18" s="83"/>
      <c r="D18" s="65"/>
      <c r="E18" s="26" t="str">
        <f>IF($H$10=$J$10,CONCATENATE("Winner #",$A$10),IF($H$10&gt;$J$10,$E$10,$G$10))</f>
        <v>Κοντός/Ηρακλέους</v>
      </c>
      <c r="F18" s="26" t="s">
        <v>7</v>
      </c>
      <c r="G18" s="26" t="str">
        <f>IF($H$11=$J$11,CONCATENATE("Winner #",$A$11),IF($H$11&gt;$J$11,$E$11,$G$11))</f>
        <v>Βαμβατσούλης/Μιχαήλ</v>
      </c>
      <c r="H18" s="68">
        <v>25</v>
      </c>
      <c r="I18" s="8" t="s">
        <v>12</v>
      </c>
      <c r="J18" s="72">
        <v>20</v>
      </c>
      <c r="K18" s="72"/>
      <c r="L18" s="72"/>
      <c r="M18" s="72"/>
      <c r="O18"/>
      <c r="P18"/>
      <c r="Q18"/>
    </row>
    <row r="19" spans="1:17" ht="21.75" customHeight="1" thickBot="1">
      <c r="A19" s="124">
        <f t="shared" si="0"/>
        <v>18</v>
      </c>
      <c r="B19" s="125" t="s">
        <v>14</v>
      </c>
      <c r="C19" s="126"/>
      <c r="D19" s="127"/>
      <c r="E19" s="128" t="str">
        <f>IF($H$12=$J$12,CONCATENATE("Winner #",$A$12),IF($H$12&gt;$J$12,$E$12,$G$12))</f>
        <v>Ιωαννίδης/Πλατρίτης</v>
      </c>
      <c r="F19" s="128" t="s">
        <v>7</v>
      </c>
      <c r="G19" s="128" t="str">
        <f>IF($H$13=$J$13,CONCATENATE("Winner #",$A$13),IF($H$13&gt;$J$13,$E$13,$G$13))</f>
        <v>Χρυσοστόμου/Σαββίδης</v>
      </c>
      <c r="H19" s="129">
        <v>20</v>
      </c>
      <c r="I19" s="128" t="s">
        <v>12</v>
      </c>
      <c r="J19" s="130">
        <v>25</v>
      </c>
      <c r="K19" s="130"/>
      <c r="L19" s="130"/>
      <c r="M19" s="130"/>
      <c r="O19"/>
      <c r="P19"/>
      <c r="Q19"/>
    </row>
    <row r="20" spans="1:17" ht="21.75" customHeight="1">
      <c r="A20" s="24">
        <f t="shared" si="0"/>
        <v>19</v>
      </c>
      <c r="B20" s="25">
        <v>9</v>
      </c>
      <c r="C20" s="83"/>
      <c r="D20" s="65"/>
      <c r="E20" s="26" t="str">
        <f>IF($H$14=$J$14,CONCATENATE("Winner #",$A$14),IF($H$14&gt;$J$14,$E$14,$G$14))</f>
        <v>Παναγιωτάκης/Αναστασιάδης</v>
      </c>
      <c r="F20" s="26" t="s">
        <v>7</v>
      </c>
      <c r="G20" s="26" t="str">
        <f>IF($H$10=$J$10,CONCATENATE("Loser #",$A$10),IF($H$10&lt;$J$10,E10,$G$10))</f>
        <v>Χδαμιανου/Χδαμιανου</v>
      </c>
      <c r="H20" s="69">
        <v>16</v>
      </c>
      <c r="I20" s="26" t="s">
        <v>12</v>
      </c>
      <c r="J20" s="73">
        <v>25</v>
      </c>
      <c r="K20" s="73"/>
      <c r="L20" s="73"/>
      <c r="M20" s="73"/>
      <c r="O20"/>
      <c r="P20"/>
      <c r="Q20"/>
    </row>
    <row r="21" spans="1:17" ht="21.75" customHeight="1">
      <c r="A21" s="7">
        <f aca="true" t="shared" si="1" ref="A21:A29">SUM(A20,1)</f>
        <v>20</v>
      </c>
      <c r="B21" s="19">
        <v>9</v>
      </c>
      <c r="C21" s="81"/>
      <c r="D21" s="64"/>
      <c r="E21" s="8" t="str">
        <f>IF($H$15=$J$15,CONCATENATE("Winner #",$A$15),IF($H$15&gt;$J$15,$E$15,$G$15))</f>
        <v>Αδάμου/Σάββα</v>
      </c>
      <c r="F21" s="8" t="s">
        <v>7</v>
      </c>
      <c r="G21" s="8" t="str">
        <f>IF($H$11=$J$11,CONCATENATE("Loser #",$A$11),IF($H$11&lt;$J$11,E11,$G$11))</f>
        <v>Κολάς/Μιχαήλ</v>
      </c>
      <c r="H21" s="68">
        <v>16</v>
      </c>
      <c r="I21" s="8" t="s">
        <v>12</v>
      </c>
      <c r="J21" s="72">
        <v>25</v>
      </c>
      <c r="K21" s="72"/>
      <c r="L21" s="72"/>
      <c r="M21" s="72"/>
      <c r="N21"/>
      <c r="O21"/>
      <c r="P21"/>
      <c r="Q21"/>
    </row>
    <row r="22" spans="1:20" ht="21.75" customHeight="1">
      <c r="A22" s="120">
        <f t="shared" si="1"/>
        <v>21</v>
      </c>
      <c r="B22" s="9">
        <v>9</v>
      </c>
      <c r="C22" s="80"/>
      <c r="D22" s="63"/>
      <c r="E22" s="121" t="str">
        <f>IF($H$16=$J$16,CONCATENATE("Winner #",$A$16),IF($H$16&gt;$J$16,$E$16,$G$16))</f>
        <v>Στεφανίδης/Παπάπιερης</v>
      </c>
      <c r="F22" s="121" t="s">
        <v>7</v>
      </c>
      <c r="G22" s="121" t="str">
        <f>IF($H$12=$J$12,CONCATENATE("Loser #",$A$12),IF($H$12&lt;$J$12,E12,$G$12))</f>
        <v>Κυριάκου/Πετρίδης</v>
      </c>
      <c r="H22" s="122">
        <v>15</v>
      </c>
      <c r="I22" s="121" t="s">
        <v>12</v>
      </c>
      <c r="J22" s="123">
        <v>25</v>
      </c>
      <c r="K22" s="123"/>
      <c r="L22" s="123"/>
      <c r="M22" s="123"/>
      <c r="O22"/>
      <c r="P22"/>
      <c r="Q22"/>
      <c r="R22"/>
      <c r="S22"/>
      <c r="T22"/>
    </row>
    <row r="23" spans="1:20" ht="21.75" customHeight="1" thickBot="1">
      <c r="A23" s="21">
        <f t="shared" si="1"/>
        <v>22</v>
      </c>
      <c r="B23" s="22">
        <v>9</v>
      </c>
      <c r="C23" s="82"/>
      <c r="D23" s="66"/>
      <c r="E23" s="23" t="str">
        <f>IF($H$17=$J$17,CONCATENATE("Winner #",$A$17),IF($H$17&gt;$J$17,$E$17,$G$17))</f>
        <v>Κοντός/Κοντός</v>
      </c>
      <c r="F23" s="23" t="s">
        <v>7</v>
      </c>
      <c r="G23" s="23" t="str">
        <f>IF($H$13=$J$13,CONCATENATE("Loser #",$A$13),IF($H$13&lt;$J$13,E13,$G$13))</f>
        <v>Ζάνης/Κουμη</v>
      </c>
      <c r="H23" s="70">
        <v>16</v>
      </c>
      <c r="I23" s="23" t="s">
        <v>12</v>
      </c>
      <c r="J23" s="74">
        <v>25</v>
      </c>
      <c r="K23" s="74"/>
      <c r="L23" s="74"/>
      <c r="M23" s="74"/>
      <c r="O23"/>
      <c r="P23"/>
      <c r="Q23"/>
      <c r="R23"/>
      <c r="S23"/>
      <c r="T23"/>
    </row>
    <row r="24" spans="1:20" ht="21.75" customHeight="1">
      <c r="A24" s="24">
        <f t="shared" si="1"/>
        <v>23</v>
      </c>
      <c r="B24" s="25">
        <v>7</v>
      </c>
      <c r="C24" s="83"/>
      <c r="D24" s="65"/>
      <c r="E24" s="26" t="str">
        <f>IF($H$20=$J$20,CONCATENATE("Winner #",$A$20),IF($H$20&gt;$J$20,$E$20,$G$20))</f>
        <v>Χδαμιανου/Χδαμιανου</v>
      </c>
      <c r="F24" s="26" t="s">
        <v>7</v>
      </c>
      <c r="G24" s="26" t="str">
        <f>IF($H$21=$J$21,CONCATENATE("Winner #",$A$21),IF($H$21&gt;$J$21,$E$21,$G$21))</f>
        <v>Κολάς/Μιχαήλ</v>
      </c>
      <c r="H24" s="69">
        <v>20</v>
      </c>
      <c r="I24" s="26" t="s">
        <v>12</v>
      </c>
      <c r="J24" s="73">
        <v>25</v>
      </c>
      <c r="K24" s="73"/>
      <c r="L24" s="73"/>
      <c r="M24" s="73"/>
      <c r="O24"/>
      <c r="P24"/>
      <c r="Q24"/>
      <c r="R24"/>
      <c r="S24"/>
      <c r="T24"/>
    </row>
    <row r="25" spans="1:17" ht="21.75" customHeight="1" thickBot="1">
      <c r="A25" s="7">
        <f t="shared" si="1"/>
        <v>24</v>
      </c>
      <c r="B25" s="19">
        <v>7</v>
      </c>
      <c r="C25" s="81"/>
      <c r="D25" s="64"/>
      <c r="E25" s="8" t="str">
        <f>IF($H$22=$J$22,CONCATENATE("Winner #",$A$22),IF($H$22&gt;$J$22,$E$22,$G$22))</f>
        <v>Κυριάκου/Πετρίδης</v>
      </c>
      <c r="F25" s="8" t="s">
        <v>7</v>
      </c>
      <c r="G25" s="8" t="str">
        <f>IF($H$23=$J$23,CONCATENATE("Winner #",$A$23),IF($H$23&gt;$J$23,$E$23,$G$23))</f>
        <v>Ζάνης/Κουμη</v>
      </c>
      <c r="H25" s="68">
        <v>26</v>
      </c>
      <c r="I25" s="8" t="s">
        <v>12</v>
      </c>
      <c r="J25" s="72">
        <v>28</v>
      </c>
      <c r="K25" s="72"/>
      <c r="L25" s="72"/>
      <c r="M25" s="72"/>
      <c r="O25"/>
      <c r="P25"/>
      <c r="Q25"/>
    </row>
    <row r="26" spans="1:17" ht="21.75" customHeight="1" thickBot="1">
      <c r="A26" s="24">
        <f t="shared" si="1"/>
        <v>25</v>
      </c>
      <c r="B26" s="25">
        <v>5</v>
      </c>
      <c r="C26" s="83"/>
      <c r="D26" s="65"/>
      <c r="E26" s="26" t="str">
        <f>IF($H$24=$J$24,CONCATENATE("Winner #",$A$24),IF($H$24&lt;$J$24,$G$24,$E$24))</f>
        <v>Κολάς/Μιχαήλ</v>
      </c>
      <c r="F26" s="26" t="s">
        <v>7</v>
      </c>
      <c r="G26" s="26" t="str">
        <f>IF($H$19=$J$19,CONCATENATE("Loser #",$A$19),IF($H$19&lt;$J$19,$E$19,$G$19))</f>
        <v>Ιωαννίδης/Πλατρίτης</v>
      </c>
      <c r="H26" s="69">
        <v>25</v>
      </c>
      <c r="I26" s="26" t="s">
        <v>12</v>
      </c>
      <c r="J26" s="73">
        <v>23</v>
      </c>
      <c r="K26" s="73"/>
      <c r="L26" s="73"/>
      <c r="M26" s="73"/>
      <c r="O26"/>
      <c r="P26"/>
      <c r="Q26"/>
    </row>
    <row r="27" spans="1:17" ht="21.75" customHeight="1" thickBot="1">
      <c r="A27" s="7">
        <f t="shared" si="1"/>
        <v>26</v>
      </c>
      <c r="B27" s="19">
        <v>5</v>
      </c>
      <c r="C27" s="81"/>
      <c r="D27" s="64"/>
      <c r="E27" s="8" t="str">
        <f>IF($H$25=$J$25,CONCATENATE("Winner #",$A$25),IF($H$25&lt;$J$25,$G$25,$E$25))</f>
        <v>Ζάνης/Κουμη</v>
      </c>
      <c r="F27" s="8" t="s">
        <v>7</v>
      </c>
      <c r="G27" s="26" t="str">
        <f>IF($H$18=$J$18,CONCATENATE("Loser #",$A$18),IF($H$18&lt;$J$18,$E$18,$G$18))</f>
        <v>Βαμβατσούλης/Μιχαήλ</v>
      </c>
      <c r="H27" s="68">
        <v>24</v>
      </c>
      <c r="I27" s="8" t="s">
        <v>12</v>
      </c>
      <c r="J27" s="72">
        <v>26</v>
      </c>
      <c r="K27" s="72"/>
      <c r="L27" s="72"/>
      <c r="M27" s="72"/>
      <c r="O27"/>
      <c r="P27"/>
      <c r="Q27"/>
    </row>
    <row r="28" spans="1:17" ht="21.75" customHeight="1">
      <c r="A28" s="24">
        <f t="shared" si="1"/>
        <v>27</v>
      </c>
      <c r="B28" s="25" t="s">
        <v>15</v>
      </c>
      <c r="C28" s="83"/>
      <c r="D28" s="65"/>
      <c r="E28" s="26" t="str">
        <f>IF($H$18=$J$18,CONCATENATE("Winner #",$A$18),IF($H$18&gt;$J$18,$E$18,$G$18))</f>
        <v>Κοντός/Ηρακλέους</v>
      </c>
      <c r="F28" s="26" t="s">
        <v>7</v>
      </c>
      <c r="G28" s="26" t="str">
        <f>IF($H$26=$J$26,CONCATENATE("Winner #",$A$26),IF($H$26&gt;$J$26,$E$26,$G$26))</f>
        <v>Κολάς/Μιχαήλ</v>
      </c>
      <c r="H28" s="69">
        <v>25</v>
      </c>
      <c r="I28" s="26" t="s">
        <v>12</v>
      </c>
      <c r="J28" s="73">
        <v>21</v>
      </c>
      <c r="K28" s="73"/>
      <c r="L28" s="73"/>
      <c r="M28" s="73"/>
      <c r="N28"/>
      <c r="O28"/>
      <c r="P28"/>
      <c r="Q28"/>
    </row>
    <row r="29" spans="1:17" s="85" customFormat="1" ht="21.75" customHeight="1" thickBot="1">
      <c r="A29" s="21">
        <f t="shared" si="1"/>
        <v>28</v>
      </c>
      <c r="B29" s="22" t="s">
        <v>15</v>
      </c>
      <c r="C29" s="82"/>
      <c r="D29" s="66"/>
      <c r="E29" s="23" t="str">
        <f>IF($H$19=$J$19,CONCATENATE("Winner #",$A$19),IF($H$19&gt;$J$19,$E$19,$G$19))</f>
        <v>Χρυσοστόμου/Σαββίδης</v>
      </c>
      <c r="F29" s="23" t="s">
        <v>7</v>
      </c>
      <c r="G29" s="23" t="str">
        <f>IF($H$27=$J$27,CONCATENATE("Winner #",$A$27),IF($H$27&gt;$J$27,$E$27,$G$27))</f>
        <v>Βαμβατσούλης/Μιχαήλ</v>
      </c>
      <c r="H29" s="70">
        <v>25</v>
      </c>
      <c r="I29" s="23" t="s">
        <v>12</v>
      </c>
      <c r="J29" s="74">
        <v>18</v>
      </c>
      <c r="K29" s="74"/>
      <c r="L29" s="74"/>
      <c r="M29" s="74"/>
      <c r="O29" s="86"/>
      <c r="P29" s="86"/>
      <c r="Q29" s="86"/>
    </row>
    <row r="30" spans="1:17" ht="21.75" customHeight="1" thickBot="1">
      <c r="A30" s="110">
        <v>29</v>
      </c>
      <c r="B30" s="111" t="s">
        <v>16</v>
      </c>
      <c r="C30" s="102"/>
      <c r="D30" s="112"/>
      <c r="E30" s="113" t="str">
        <f>IF($H$28=$J$28,CONCATENATE("Winner #",$A$28),IF($H$28&gt;$J$28,$E$28,$G$28))</f>
        <v>Κοντός/Ηρακλέους</v>
      </c>
      <c r="F30" s="113" t="s">
        <v>7</v>
      </c>
      <c r="G30" s="113" t="str">
        <f>IF($H$29=$J$29,CONCATENATE("Winner #",$A$29),IF($H$29&gt;$J$29,$E$29,$G$29))</f>
        <v>Χρυσοστόμου/Σαββίδης</v>
      </c>
      <c r="H30" s="114">
        <v>2</v>
      </c>
      <c r="I30" s="113" t="s">
        <v>12</v>
      </c>
      <c r="J30" s="115">
        <v>0</v>
      </c>
      <c r="K30" s="75">
        <f>IF($H30&gt;$J30,1,0)</f>
        <v>1</v>
      </c>
      <c r="L30" s="75">
        <f>IF($H30&gt;$J30,0,1)</f>
        <v>0</v>
      </c>
      <c r="M30" s="148" t="s">
        <v>44</v>
      </c>
      <c r="O30"/>
      <c r="P30"/>
      <c r="Q30"/>
    </row>
    <row r="31" spans="11:12" ht="15.75" thickTop="1">
      <c r="K31" s="2">
        <f>SUM(K30:K30)</f>
        <v>1</v>
      </c>
      <c r="L31" s="2">
        <f>SUM(L30:L30)</f>
        <v>0</v>
      </c>
    </row>
  </sheetData>
  <printOptions horizontalCentered="1"/>
  <pageMargins left="0.3937007874015748" right="0.3937007874015748" top="0.76" bottom="1.04" header="0.5118110236220472" footer="0.4330708661417323"/>
  <pageSetup orientation="portrait" paperSize="9" scale="86" r:id="rId1"/>
  <headerFooter alignWithMargins="0">
    <oddFooter>&amp;C&amp;18Results 
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50"/>
  <sheetViews>
    <sheetView workbookViewId="0" topLeftCell="A7">
      <selection activeCell="A46" sqref="A46"/>
    </sheetView>
  </sheetViews>
  <sheetFormatPr defaultColWidth="9.140625" defaultRowHeight="11.25" customHeight="1"/>
  <cols>
    <col min="1" max="10" width="17.7109375" style="42" customWidth="1"/>
    <col min="11" max="16384" width="9.140625" style="42" customWidth="1"/>
  </cols>
  <sheetData>
    <row r="1" spans="1:14" ht="12.75">
      <c r="A1" s="90" t="str">
        <f>CONCATENATE(Results!$E$2," ")</f>
        <v>Κοντός/Ηρακλέους </v>
      </c>
      <c r="B1" s="10"/>
      <c r="C1" s="28"/>
      <c r="D1" s="28"/>
      <c r="I1" s="10"/>
      <c r="J1" s="10"/>
      <c r="K1" s="43"/>
      <c r="L1" s="43"/>
      <c r="M1" s="43"/>
      <c r="N1" s="43"/>
    </row>
    <row r="2" spans="1:14" ht="12.75">
      <c r="A2" s="29"/>
      <c r="B2" s="10"/>
      <c r="C2" s="28"/>
      <c r="D2" s="28"/>
      <c r="I2" s="10"/>
      <c r="J2" s="10"/>
      <c r="K2" s="43"/>
      <c r="L2" s="43"/>
      <c r="M2" s="43"/>
      <c r="N2" s="43"/>
    </row>
    <row r="3" spans="1:14" ht="12.75">
      <c r="A3" s="56" t="str">
        <f>CONCATENATE("",Results!$A$2,"")</f>
        <v>1</v>
      </c>
      <c r="B3" s="92" t="str">
        <f>CONCATENATE(Results!$E$10," ")</f>
        <v>Κοντός/Ηρακλέους </v>
      </c>
      <c r="C3" s="10"/>
      <c r="D3" s="28"/>
      <c r="G3" s="10"/>
      <c r="H3" s="10"/>
      <c r="I3" s="10"/>
      <c r="J3" s="10"/>
      <c r="K3" s="43"/>
      <c r="L3" s="43"/>
      <c r="M3" s="43"/>
      <c r="N3" s="43"/>
    </row>
    <row r="4" spans="1:14" ht="12.75">
      <c r="A4" s="131" t="str">
        <f>CONCATENATE("(",Results!$H$2," : ",Results!$J$2,")")</f>
        <v>(25 : 0)</v>
      </c>
      <c r="B4" s="30"/>
      <c r="C4" s="10"/>
      <c r="D4" s="28"/>
      <c r="G4" s="10"/>
      <c r="H4" s="10"/>
      <c r="I4" s="10"/>
      <c r="J4" s="10"/>
      <c r="K4" s="43"/>
      <c r="L4" s="43"/>
      <c r="M4" s="43"/>
      <c r="N4" s="43"/>
    </row>
    <row r="5" spans="1:14" ht="12.75">
      <c r="A5" s="91" t="str">
        <f>CONCATENATE(Results!$G$2," ")</f>
        <v>Seed #16 </v>
      </c>
      <c r="B5" s="60"/>
      <c r="C5" s="10"/>
      <c r="D5" s="28"/>
      <c r="E5" s="10"/>
      <c r="G5" s="10"/>
      <c r="I5" s="10"/>
      <c r="J5" s="10"/>
      <c r="K5" s="43"/>
      <c r="L5" s="43"/>
      <c r="M5" s="43"/>
      <c r="N5" s="43"/>
    </row>
    <row r="6" spans="1:14" ht="12.75">
      <c r="A6" s="27"/>
      <c r="B6" s="56" t="str">
        <f>CONCATENATE("",Results!$A$10,"")</f>
        <v>9</v>
      </c>
      <c r="C6" s="94" t="str">
        <f>CONCATENATE(Results!$E$18," ")</f>
        <v>Κοντός/Ηρακλέους </v>
      </c>
      <c r="D6" s="10"/>
      <c r="E6" s="10"/>
      <c r="F6" s="10"/>
      <c r="G6" s="10"/>
      <c r="J6" s="10"/>
      <c r="K6" s="43"/>
      <c r="L6" s="43"/>
      <c r="M6" s="43"/>
      <c r="N6" s="43"/>
    </row>
    <row r="7" spans="1:14" ht="12.75">
      <c r="A7" s="90" t="str">
        <f>CONCATENATE(Results!$E$3," ")</f>
        <v>Κοντός/Κοντός </v>
      </c>
      <c r="B7" s="132" t="str">
        <f>CONCATENATE("(",Results!$H$10," : ",Results!$J$10,")")</f>
        <v>(25 : 20)</v>
      </c>
      <c r="C7" s="30"/>
      <c r="D7" s="10"/>
      <c r="E7" s="10"/>
      <c r="F7" s="10"/>
      <c r="G7" s="10"/>
      <c r="H7" s="10"/>
      <c r="I7" s="10"/>
      <c r="J7" s="10"/>
      <c r="K7" s="43"/>
      <c r="L7" s="43"/>
      <c r="M7" s="43"/>
      <c r="N7" s="43"/>
    </row>
    <row r="8" spans="1:14" ht="12.75">
      <c r="A8" s="29"/>
      <c r="B8" s="31"/>
      <c r="C8" s="31"/>
      <c r="D8" s="10"/>
      <c r="E8" s="50"/>
      <c r="F8" s="10"/>
      <c r="G8" s="90" t="str">
        <f>CONCATENATE(Results!$G$26," ")</f>
        <v>Ιωαννίδης/Πλατρίτης </v>
      </c>
      <c r="I8" s="10"/>
      <c r="J8" s="96" t="str">
        <f>CONCATENATE(Results!$G$14," ")</f>
        <v>Παναγιωτάκης/Αναστασιάδης </v>
      </c>
      <c r="K8" s="10"/>
      <c r="L8" s="43"/>
      <c r="M8" s="43"/>
      <c r="N8" s="43"/>
    </row>
    <row r="9" spans="1:14" ht="12.75">
      <c r="A9" s="56" t="str">
        <f>CONCATENATE("",Results!$A$3,"")</f>
        <v>2</v>
      </c>
      <c r="B9" s="93" t="str">
        <f>CONCATENATE(Results!$G$10," ")</f>
        <v>Χδαμιανου/Χδαμιανου </v>
      </c>
      <c r="C9" s="31"/>
      <c r="D9" s="28"/>
      <c r="E9" s="61"/>
      <c r="G9" s="34"/>
      <c r="H9" s="10"/>
      <c r="I9" s="10"/>
      <c r="J9" s="32"/>
      <c r="K9" s="10"/>
      <c r="L9" s="10"/>
      <c r="M9" s="43"/>
      <c r="N9" s="43"/>
    </row>
    <row r="10" spans="1:14" ht="12.75">
      <c r="A10" s="131" t="str">
        <f>CONCATENATE("(",Results!$H$3," : ",Results!$J$3,")")</f>
        <v>(13 : 25)</v>
      </c>
      <c r="B10" s="36"/>
      <c r="C10" s="60"/>
      <c r="D10" s="28"/>
      <c r="E10" s="46"/>
      <c r="G10" s="35"/>
      <c r="H10" s="10"/>
      <c r="I10" s="98" t="str">
        <f>CONCATENATE(Results!$E$20," ")</f>
        <v>Παναγιωτάκης/Αναστασιάδης </v>
      </c>
      <c r="J10" s="55" t="str">
        <f>CONCATENATE("",Results!$A$14,"")</f>
        <v>13</v>
      </c>
      <c r="K10" s="10"/>
      <c r="L10" s="10"/>
      <c r="M10" s="43"/>
      <c r="N10" s="43"/>
    </row>
    <row r="11" spans="1:14" ht="12.75">
      <c r="A11" s="91" t="str">
        <f>CONCATENATE(Results!$G$3," ")</f>
        <v>Χδαμιανου/Χδαμιανου </v>
      </c>
      <c r="B11" s="28"/>
      <c r="C11" s="39"/>
      <c r="D11" s="28"/>
      <c r="E11" s="50" t="s">
        <v>23</v>
      </c>
      <c r="G11" s="62"/>
      <c r="H11" s="10"/>
      <c r="I11" s="33"/>
      <c r="J11" s="133" t="str">
        <f>CONCATENATE("(",Results!$J$14," : ",Results!$H$14,")")</f>
        <v>(25 : 12)</v>
      </c>
      <c r="K11" s="10"/>
      <c r="L11" s="10"/>
      <c r="M11" s="43"/>
      <c r="N11" s="43"/>
    </row>
    <row r="12" spans="1:14" ht="12.75">
      <c r="A12" s="27"/>
      <c r="B12" s="28"/>
      <c r="C12" s="56" t="str">
        <f>CONCATENATE("",Results!$A$18,"")</f>
        <v>17</v>
      </c>
      <c r="D12" s="94" t="str">
        <f>CONCATENATE(Results!$E$28," ")</f>
        <v>Κοντός/Ηρακλέους </v>
      </c>
      <c r="E12" s="57" t="str">
        <f>CONCATENATE("",Results!$A$28,"")</f>
        <v>27</v>
      </c>
      <c r="F12" s="48" t="str">
        <f>CONCATENATE(Results!$G$28," ")</f>
        <v>Κολάς/Μιχαήλ </v>
      </c>
      <c r="G12" s="55" t="str">
        <f>CONCATENATE("",Results!$A$26,"")</f>
        <v>25</v>
      </c>
      <c r="H12" s="96" t="str">
        <f>CONCATENATE(Results!$E$24," ")</f>
        <v>Χδαμιανου/Χδαμιανου </v>
      </c>
      <c r="I12" s="55" t="str">
        <f>CONCATENATE("",Results!$A$20,"")</f>
        <v>19</v>
      </c>
      <c r="J12" s="97" t="str">
        <f>CONCATENATE(Results!$E$14," ")</f>
        <v>Χδαμιανου/Χριστοφή </v>
      </c>
      <c r="K12" s="10"/>
      <c r="L12" s="43"/>
      <c r="M12" s="43"/>
      <c r="N12" s="43"/>
    </row>
    <row r="13" spans="1:14" ht="12.75">
      <c r="A13" s="90" t="str">
        <f>CONCATENATE(Results!$E$4," ")</f>
        <v>Βαμβατσούλης/Μιχαήλ </v>
      </c>
      <c r="B13" s="28"/>
      <c r="C13" s="132" t="str">
        <f>CONCATENATE("(",Results!$H$18," : ",Results!$J$18,")")</f>
        <v>(25 : 20)</v>
      </c>
      <c r="D13" s="36"/>
      <c r="E13" s="52" t="str">
        <f>CONCATENATE("(",Results!$H$28," : ",Results!$J$28,")")</f>
        <v>(25 : 21)</v>
      </c>
      <c r="F13" s="40"/>
      <c r="G13" s="133" t="str">
        <f>CONCATENATE("(",Results!$J$26," : ",Results!$H$26,")")</f>
        <v>(23 : 25)</v>
      </c>
      <c r="H13" s="37"/>
      <c r="I13" s="133" t="str">
        <f>CONCATENATE("(",Results!$H$20," : ",Results!$J$20,")")</f>
        <v>(16 : 25)</v>
      </c>
      <c r="J13" s="10"/>
      <c r="K13" s="10"/>
      <c r="L13" s="10"/>
      <c r="M13" s="43"/>
      <c r="N13" s="43"/>
    </row>
    <row r="14" spans="1:14" ht="12.75">
      <c r="A14" s="29"/>
      <c r="B14" s="28"/>
      <c r="C14" s="31"/>
      <c r="D14" s="28"/>
      <c r="E14" s="10"/>
      <c r="G14" s="45"/>
      <c r="H14" s="45"/>
      <c r="I14" s="97" t="str">
        <f>CONCATENATE(Results!$G$20," ")</f>
        <v>Χδαμιανου/Χδαμιανου </v>
      </c>
      <c r="J14" s="10"/>
      <c r="K14" s="43"/>
      <c r="L14" s="10"/>
      <c r="M14" s="43"/>
      <c r="N14" s="43"/>
    </row>
    <row r="15" spans="1:14" ht="12.75">
      <c r="A15" s="56" t="str">
        <f>CONCATENATE("",Results!$A$4,"")</f>
        <v>3</v>
      </c>
      <c r="B15" s="94" t="str">
        <f>CONCATENATE(Results!$E$11," ")</f>
        <v>Βαμβατσούλης/Μιχαήλ </v>
      </c>
      <c r="C15" s="31"/>
      <c r="D15" s="28"/>
      <c r="G15" s="45"/>
      <c r="H15" s="62"/>
      <c r="I15" s="10"/>
      <c r="J15" s="10"/>
      <c r="K15" s="43"/>
      <c r="L15" s="43"/>
      <c r="M15" s="43"/>
      <c r="N15" s="43"/>
    </row>
    <row r="16" spans="1:14" ht="12.75">
      <c r="A16" s="131" t="str">
        <f>CONCATENATE("(",Results!$H$4," : ",Results!$J$4,")")</f>
        <v>(25 : 15)</v>
      </c>
      <c r="B16" s="30"/>
      <c r="C16" s="31"/>
      <c r="D16" s="28"/>
      <c r="G16" s="95" t="str">
        <f>CONCATENATE(Results!$E$26," ")</f>
        <v>Κολάς/Μιχαήλ </v>
      </c>
      <c r="H16" s="55" t="str">
        <f>CONCATENATE("",Results!$A$24,"")</f>
        <v>23</v>
      </c>
      <c r="I16" s="10"/>
      <c r="J16" s="96" t="str">
        <f>CONCATENATE(Results!$G$15," ")</f>
        <v>Παπαπιερης/Χαλλουμας </v>
      </c>
      <c r="K16" s="43"/>
      <c r="L16" s="43"/>
      <c r="M16" s="43"/>
      <c r="N16" s="43"/>
    </row>
    <row r="17" spans="1:14" ht="12.75">
      <c r="A17" s="91" t="str">
        <f>CONCATENATE(Results!$G$4," ")</f>
        <v>Στεφανίδης/Παπάπιερης </v>
      </c>
      <c r="B17" s="31"/>
      <c r="C17" s="31"/>
      <c r="D17" s="28"/>
      <c r="G17" s="40"/>
      <c r="H17" s="133" t="str">
        <f>CONCATENATE("(",Results!$H$24," : ",Results!$J$24,")")</f>
        <v>(20 : 25)</v>
      </c>
      <c r="I17" s="10"/>
      <c r="J17" s="32"/>
      <c r="K17" s="43"/>
      <c r="L17" s="43"/>
      <c r="M17" s="43"/>
      <c r="N17" s="43"/>
    </row>
    <row r="18" spans="1:14" ht="12.75">
      <c r="A18" s="38"/>
      <c r="B18" s="56" t="str">
        <f>CONCATENATE("",Results!$A$11,"")</f>
        <v>10</v>
      </c>
      <c r="C18" s="39" t="str">
        <f>CONCATENATE(Results!$G$18," ")</f>
        <v>Βαμβατσούλης/Μιχαήλ </v>
      </c>
      <c r="D18" s="28"/>
      <c r="H18" s="45"/>
      <c r="I18" s="98" t="str">
        <f>CONCATENATE(Results!$E$21," ")</f>
        <v>Αδάμου/Σάββα </v>
      </c>
      <c r="J18" s="55" t="str">
        <f>CONCATENATE("",Results!$A$15,"")</f>
        <v>14</v>
      </c>
      <c r="K18" s="43"/>
      <c r="L18" s="10"/>
      <c r="M18" s="43"/>
      <c r="N18" s="43"/>
    </row>
    <row r="19" spans="1:14" ht="12.75">
      <c r="A19" s="90" t="str">
        <f>CONCATENATE(Results!$E$5," ")</f>
        <v>Χ"φιλλιπου/Ιωάννου </v>
      </c>
      <c r="B19" s="132" t="str">
        <f>CONCATENATE("(",Results!$H$11," : ",Results!$J$11,")")</f>
        <v>(25 : 18)</v>
      </c>
      <c r="C19" s="36"/>
      <c r="D19" s="28"/>
      <c r="H19" s="45"/>
      <c r="I19" s="33"/>
      <c r="J19" s="133" t="str">
        <f>CONCATENATE("(",Results!$J$15," : ",Results!$H$15,")")</f>
        <v>(13 : 25)</v>
      </c>
      <c r="K19" s="43"/>
      <c r="L19" s="10"/>
      <c r="M19" s="43"/>
      <c r="N19" s="43"/>
    </row>
    <row r="20" spans="1:14" ht="12.75">
      <c r="A20" s="29"/>
      <c r="B20" s="31"/>
      <c r="C20" s="10"/>
      <c r="E20" s="48" t="str">
        <f>CONCATENATE(Results!$E$30," ")</f>
        <v>Κοντός/Ηρακλέους </v>
      </c>
      <c r="F20"/>
      <c r="G20"/>
      <c r="H20" s="35" t="str">
        <f>CONCATENATE(Results!$G$24," ")</f>
        <v>Κολάς/Μιχαήλ </v>
      </c>
      <c r="I20" s="55" t="str">
        <f>CONCATENATE("",Results!$A$21,"")</f>
        <v>20</v>
      </c>
      <c r="J20" s="97" t="str">
        <f>CONCATENATE(Results!$E$15," ")</f>
        <v>Αδάμου/Σάββα </v>
      </c>
      <c r="K20" s="43"/>
      <c r="L20" s="43"/>
      <c r="M20" s="43"/>
      <c r="N20" s="43"/>
    </row>
    <row r="21" spans="1:14" ht="12.75">
      <c r="A21" s="56" t="str">
        <f>CONCATENATE("",Results!$A$5,"")</f>
        <v>4</v>
      </c>
      <c r="B21" s="39" t="str">
        <f>CONCATENATE(Results!$G$11," ")</f>
        <v>Κολάς/Μιχαήλ </v>
      </c>
      <c r="D21" s="28"/>
      <c r="E21" s="37"/>
      <c r="F21"/>
      <c r="G21"/>
      <c r="H21" s="40"/>
      <c r="I21" s="133" t="str">
        <f>CONCATENATE("(",Results!$H$21," : ",Results!$J$21,")")</f>
        <v>(16 : 25)</v>
      </c>
      <c r="J21" s="43"/>
      <c r="K21" s="43"/>
      <c r="L21" s="43"/>
      <c r="M21" s="43"/>
      <c r="N21" s="43"/>
    </row>
    <row r="22" spans="1:14" ht="12.75">
      <c r="A22" s="131" t="str">
        <f>CONCATENATE("(",Results!$H$5," : ",Results!$J$5,")")</f>
        <v>(12 : 25)</v>
      </c>
      <c r="B22" s="36"/>
      <c r="D22" s="28"/>
      <c r="E22" s="51"/>
      <c r="F22"/>
      <c r="G22"/>
      <c r="H22" s="10"/>
      <c r="I22" s="97" t="str">
        <f>CONCATENATE(Results!$G$21," ")</f>
        <v>Κολάς/Μιχαήλ </v>
      </c>
      <c r="J22" s="10"/>
      <c r="K22" s="43"/>
      <c r="L22" s="43"/>
      <c r="M22" s="43"/>
      <c r="N22" s="43"/>
    </row>
    <row r="23" spans="1:14" ht="13.5" thickBot="1">
      <c r="A23" s="91" t="str">
        <f>CONCATENATE(Results!$G$5," ")</f>
        <v>Κολάς/Μιχαήλ </v>
      </c>
      <c r="B23" s="10"/>
      <c r="D23" s="134" t="s">
        <v>18</v>
      </c>
      <c r="E23" s="51" t="s">
        <v>17</v>
      </c>
      <c r="F23"/>
      <c r="G23"/>
      <c r="H23" s="10"/>
      <c r="I23" s="10"/>
      <c r="J23" s="43"/>
      <c r="K23" s="43"/>
      <c r="L23" s="43"/>
      <c r="M23" s="43"/>
      <c r="N23" s="43"/>
    </row>
    <row r="24" spans="1:14" ht="13.5" thickBot="1">
      <c r="A24" s="10"/>
      <c r="B24" s="28"/>
      <c r="D24" s="99" t="str">
        <f>IF(Results!$H$30=Results!$J$30,CONCATENATE("Winner Match #",$E$24),IF(Results!$H$30&gt;Results!$J$30,Results!$E$30,Results!$G$30))</f>
        <v>Κοντός/Ηρακλέους</v>
      </c>
      <c r="E24" s="58" t="str">
        <f>CONCATENATE("",Results!$A$30,"")</f>
        <v>29</v>
      </c>
      <c r="F24"/>
      <c r="G24"/>
      <c r="I24" s="10"/>
      <c r="J24" s="43"/>
      <c r="K24" s="43"/>
      <c r="L24" s="43"/>
      <c r="M24" s="43"/>
      <c r="N24" s="43"/>
    </row>
    <row r="25" spans="1:14" ht="12.75">
      <c r="A25" s="90" t="str">
        <f>CONCATENATE(Results!$E$6," ")</f>
        <v>Ιωαννίδης/Πλατρίτης </v>
      </c>
      <c r="B25" s="10"/>
      <c r="D25" s="28"/>
      <c r="E25" s="51" t="str">
        <f>CONCATENATE("(",Results!$H$30," : ",Results!$J$30,")")</f>
        <v>(2 : 0)</v>
      </c>
      <c r="F25"/>
      <c r="G25"/>
      <c r="I25" s="10"/>
      <c r="J25" s="10"/>
      <c r="K25" s="43"/>
      <c r="L25" s="43"/>
      <c r="M25" s="43"/>
      <c r="N25" s="43"/>
    </row>
    <row r="26" spans="1:14" ht="12.75">
      <c r="A26" s="29"/>
      <c r="B26" s="10"/>
      <c r="D26" s="28"/>
      <c r="E26" s="109"/>
      <c r="F26"/>
      <c r="G26"/>
      <c r="H26" s="10"/>
      <c r="I26" s="10"/>
      <c r="J26" s="10"/>
      <c r="K26" s="43"/>
      <c r="L26" s="43"/>
      <c r="M26" s="43"/>
      <c r="N26" s="43"/>
    </row>
    <row r="27" spans="1:9" ht="12.75">
      <c r="A27" s="56" t="str">
        <f>CONCATENATE("",Results!$A$6,"")</f>
        <v>5</v>
      </c>
      <c r="B27" s="90" t="str">
        <f>CONCATENATE(Results!$E$12," ")</f>
        <v>Ιωαννίδης/Πλατρίτης </v>
      </c>
      <c r="D27" s="10"/>
      <c r="E27" s="51"/>
      <c r="F27"/>
      <c r="G27"/>
      <c r="I27" s="43"/>
    </row>
    <row r="28" spans="1:10" ht="12.75">
      <c r="A28" s="131" t="str">
        <f>CONCATENATE("(",Results!$H$6," : ",Results!$J$6,")")</f>
        <v>(25 : 14)</v>
      </c>
      <c r="B28" s="30"/>
      <c r="D28" s="10"/>
      <c r="E28" s="49" t="str">
        <f>CONCATENATE(Results!$G$30," ")</f>
        <v>Χρυσοστόμου/Σαββίδης </v>
      </c>
      <c r="F28"/>
      <c r="G28"/>
      <c r="H28" s="10"/>
      <c r="J28" s="10"/>
    </row>
    <row r="29" spans="1:10" ht="12.75">
      <c r="A29" s="91" t="str">
        <f>CONCATENATE(Results!$G$6," ")</f>
        <v>Αδάμου/Σάββα </v>
      </c>
      <c r="B29" s="31"/>
      <c r="C29" s="10"/>
      <c r="D29" s="44"/>
      <c r="F29" s="41"/>
      <c r="G29" s="10"/>
      <c r="J29" s="10"/>
    </row>
    <row r="30" spans="1:10" ht="12.75">
      <c r="A30" s="43"/>
      <c r="B30" s="56" t="str">
        <f>CONCATENATE("",Results!$A$12,"")</f>
        <v>11</v>
      </c>
      <c r="C30" s="90" t="str">
        <f>CONCATENATE(Results!$E$19," ")</f>
        <v>Ιωαννίδης/Πλατρίτης </v>
      </c>
      <c r="D30" s="10"/>
      <c r="F30" s="10"/>
      <c r="G30" s="10"/>
      <c r="H30" s="10"/>
      <c r="I30" s="10"/>
      <c r="J30" s="10"/>
    </row>
    <row r="31" spans="1:10" ht="12.75">
      <c r="A31" s="90" t="str">
        <f>CONCATENATE(Results!$E$7," ")</f>
        <v>Παπαπιερης/Χαλλουμας </v>
      </c>
      <c r="B31" s="132" t="str">
        <f>CONCATENATE("(",Results!$H$12," : ",Results!$J$12,")")</f>
        <v>(25 : 20)</v>
      </c>
      <c r="C31" s="30"/>
      <c r="D31" s="10"/>
      <c r="F31" s="10"/>
      <c r="H31" s="10"/>
      <c r="I31" s="10"/>
      <c r="J31" s="10"/>
    </row>
    <row r="32" spans="1:11" ht="12.75">
      <c r="A32" s="29"/>
      <c r="B32" s="31"/>
      <c r="C32" s="31"/>
      <c r="D32" s="28"/>
      <c r="G32" s="90" t="str">
        <f>CONCATENATE(Results!$G$27," ")</f>
        <v>Βαμβατσούλης/Μιχαήλ </v>
      </c>
      <c r="I32" s="10"/>
      <c r="J32" s="96" t="str">
        <f>CONCATENATE(Results!$G$16," ")</f>
        <v>Χ"φιλλιπου/Ιωάννου </v>
      </c>
      <c r="K32" s="10"/>
    </row>
    <row r="33" spans="1:11" ht="12.75">
      <c r="A33" s="56" t="str">
        <f>CONCATENATE("",Results!$A$7,"")</f>
        <v>6</v>
      </c>
      <c r="B33" s="91" t="str">
        <f>CONCATENATE(Results!$G$12," ")</f>
        <v>Κυριάκου/Πετρίδης </v>
      </c>
      <c r="C33" s="31"/>
      <c r="D33" s="28"/>
      <c r="G33" s="34"/>
      <c r="I33" s="10"/>
      <c r="J33" s="32"/>
      <c r="K33" s="10"/>
    </row>
    <row r="34" spans="1:12" ht="12.75">
      <c r="A34" s="131" t="str">
        <f>CONCATENATE("(",Results!$H$7," : ",Results!$J$7,")")</f>
        <v>(15 : 25)</v>
      </c>
      <c r="B34" s="36"/>
      <c r="C34" s="60"/>
      <c r="D34" s="28"/>
      <c r="G34" s="35"/>
      <c r="I34" s="98" t="str">
        <f>CONCATENATE(Results!$E$22," ")</f>
        <v>Στεφανίδης/Παπάπιερης </v>
      </c>
      <c r="J34" s="55" t="str">
        <f>CONCATENATE("",Results!$A$16,"")</f>
        <v>15</v>
      </c>
      <c r="K34" s="10"/>
      <c r="L34" s="10"/>
    </row>
    <row r="35" spans="1:11" ht="12.75">
      <c r="A35" s="91" t="str">
        <f>CONCATENATE(Results!$G$7," ")</f>
        <v>Κυριάκου/Πετρίδης </v>
      </c>
      <c r="B35" s="10"/>
      <c r="C35" s="47"/>
      <c r="D35" s="28"/>
      <c r="E35" s="54"/>
      <c r="G35" s="45"/>
      <c r="H35" s="10"/>
      <c r="I35" s="33"/>
      <c r="J35" s="133" t="str">
        <f>CONCATENATE("(",Results!$J$16," : ",Results!$H$16,")")</f>
        <v>(17 : 25)</v>
      </c>
      <c r="K35" s="10"/>
    </row>
    <row r="36" spans="1:11" ht="12.75">
      <c r="A36" s="38"/>
      <c r="B36" s="10"/>
      <c r="C36" s="56" t="str">
        <f>CONCATENATE("",Results!$A$19,"")</f>
        <v>18</v>
      </c>
      <c r="D36" s="49" t="str">
        <f>CONCATENATE(Results!$E$29," ")</f>
        <v>Χρυσοστόμου/Σαββίδης </v>
      </c>
      <c r="E36" s="59" t="str">
        <f>CONCATENATE("",Results!$A$29,"")</f>
        <v>28</v>
      </c>
      <c r="F36" s="48" t="str">
        <f>CONCATENATE(Results!$G$29," ")</f>
        <v>Βαμβατσούλης/Μιχαήλ </v>
      </c>
      <c r="G36" s="55" t="str">
        <f>CONCATENATE("",Results!$A$27,"")</f>
        <v>26</v>
      </c>
      <c r="H36" s="10"/>
      <c r="I36" s="55" t="str">
        <f>CONCATENATE("",Results!$A$22,"")</f>
        <v>21</v>
      </c>
      <c r="J36" s="97" t="str">
        <f>CONCATENATE(Results!$E$16," ")</f>
        <v>Στεφανίδης/Παπάπιερης </v>
      </c>
      <c r="K36" s="10"/>
    </row>
    <row r="37" spans="1:11" ht="12.75">
      <c r="A37" s="90" t="str">
        <f>CONCATENATE(Results!$E$8," ")</f>
        <v>Ζάνης/Κουμη </v>
      </c>
      <c r="B37" s="28"/>
      <c r="C37" s="132" t="str">
        <f>CONCATENATE("(",Results!$H$19," : ",Results!$J$19,")")</f>
        <v>(20 : 25)</v>
      </c>
      <c r="D37" s="36"/>
      <c r="E37" s="53" t="str">
        <f>CONCATENATE("(",Results!$H$29," : ",Results!$J$29,")")</f>
        <v>(25 : 18)</v>
      </c>
      <c r="F37" s="40"/>
      <c r="G37" s="133" t="str">
        <f>CONCATENATE("(",Results!$J$27," : ",Results!$H$27,")")</f>
        <v>(26 : 24)</v>
      </c>
      <c r="H37" s="98" t="str">
        <f>CONCATENATE(Results!$E$25," ")</f>
        <v>Κυριάκου/Πετρίδης </v>
      </c>
      <c r="I37" s="133" t="str">
        <f>CONCATENATE("(",Results!$H$22," : ",Results!$J$22,")")</f>
        <v>(15 : 25)</v>
      </c>
      <c r="K37" s="10"/>
    </row>
    <row r="38" spans="1:12" ht="12.75">
      <c r="A38" s="29"/>
      <c r="B38" s="28"/>
      <c r="C38" s="31"/>
      <c r="D38" s="28"/>
      <c r="E38" s="50" t="s">
        <v>23</v>
      </c>
      <c r="G38" s="45"/>
      <c r="H38" s="45"/>
      <c r="I38" s="97" t="str">
        <f>CONCATENATE(Results!$G$22," ")</f>
        <v>Κυριάκου/Πετρίδης </v>
      </c>
      <c r="J38" s="10"/>
      <c r="K38" s="43"/>
      <c r="L38" s="10"/>
    </row>
    <row r="39" spans="1:11" ht="12.75">
      <c r="A39" s="56" t="str">
        <f>CONCATENATE("",Results!$A$8,"")</f>
        <v>7</v>
      </c>
      <c r="B39" s="90" t="str">
        <f>CONCATENATE(Results!$E$13," ")</f>
        <v>Ζάνης/Κουμη </v>
      </c>
      <c r="C39" s="31"/>
      <c r="D39" s="28"/>
      <c r="E39" s="50"/>
      <c r="G39" s="45"/>
      <c r="H39" s="45"/>
      <c r="J39" s="43"/>
      <c r="K39" s="43"/>
    </row>
    <row r="40" spans="1:12" ht="12.75">
      <c r="A40" s="131" t="str">
        <f>CONCATENATE("(",Results!$H$8," : ",Results!$J$8,")")</f>
        <v>(25 : 13)</v>
      </c>
      <c r="B40" s="30"/>
      <c r="C40" s="31"/>
      <c r="D40" s="10"/>
      <c r="E40" s="50"/>
      <c r="F40" s="10"/>
      <c r="G40" s="95" t="str">
        <f>CONCATENATE(Results!$E$27," ")</f>
        <v>Ζάνης/Κουμη </v>
      </c>
      <c r="H40" s="55" t="str">
        <f>CONCATENATE("",Results!$A$25,"")</f>
        <v>24</v>
      </c>
      <c r="I40" s="10"/>
      <c r="J40" s="98" t="str">
        <f>CONCATENATE(Results!$G$17," ")</f>
        <v>Κοντός/Κοντός </v>
      </c>
      <c r="K40" s="43"/>
      <c r="L40" s="10"/>
    </row>
    <row r="41" spans="1:11" ht="12.75">
      <c r="A41" s="91" t="str">
        <f>CONCATENATE(Results!$G$8," ")</f>
        <v>Χδαμιανου/Χριστοφή </v>
      </c>
      <c r="B41" s="31"/>
      <c r="C41" s="31"/>
      <c r="D41" s="10"/>
      <c r="E41" s="10"/>
      <c r="F41" s="10"/>
      <c r="G41" s="40"/>
      <c r="H41" s="133" t="str">
        <f>CONCATENATE("(",Results!$H$25," : ",Results!$J$25,")")</f>
        <v>(26 : 28)</v>
      </c>
      <c r="I41" s="10"/>
      <c r="J41" s="62"/>
      <c r="K41" s="43"/>
    </row>
    <row r="42" spans="1:12" ht="12.75">
      <c r="A42" s="38"/>
      <c r="B42" s="56" t="str">
        <f>CONCATENATE("",Results!$A$13,"")</f>
        <v>12</v>
      </c>
      <c r="C42" s="91" t="str">
        <f>CONCATENATE(Results!$G$19," ")</f>
        <v>Χρυσοστόμου/Σαββίδης </v>
      </c>
      <c r="D42" s="10"/>
      <c r="E42" s="10"/>
      <c r="F42" s="10"/>
      <c r="G42" s="10"/>
      <c r="H42" s="45"/>
      <c r="I42" s="98" t="str">
        <f>CONCATENATE(Results!$E$23," ")</f>
        <v>Κοντός/Κοντός </v>
      </c>
      <c r="J42" s="55" t="str">
        <f>CONCATENATE("",Results!$A$17,"")</f>
        <v>16</v>
      </c>
      <c r="K42" s="43"/>
      <c r="L42" s="10"/>
    </row>
    <row r="43" spans="1:11" ht="12.75">
      <c r="A43" s="90" t="str">
        <f>CONCATENATE(Results!$E$9," ")</f>
        <v>Παναγιωτάκης/Αναστασιάδης </v>
      </c>
      <c r="B43" s="132" t="str">
        <f>CONCATENATE("(",Results!$H$13," : ",Results!$J$13,")")</f>
        <v>(23 : 25)</v>
      </c>
      <c r="C43" s="36"/>
      <c r="D43" s="10"/>
      <c r="E43" s="10"/>
      <c r="F43" s="10"/>
      <c r="G43" s="10"/>
      <c r="H43" s="45"/>
      <c r="I43" s="33"/>
      <c r="J43" s="133" t="str">
        <f>CONCATENATE("(",Results!$J$17," : ",Results!$H$17,")")</f>
        <v>(25 : 0)</v>
      </c>
      <c r="K43" s="43"/>
    </row>
    <row r="44" spans="1:11" ht="12.75">
      <c r="A44" s="29"/>
      <c r="B44" s="31"/>
      <c r="C44" s="10"/>
      <c r="D44" s="10"/>
      <c r="E44" s="10"/>
      <c r="F44" s="10"/>
      <c r="G44" s="10"/>
      <c r="H44" s="35" t="str">
        <f>CONCATENATE(Results!$G$25," ")</f>
        <v>Ζάνης/Κουμη </v>
      </c>
      <c r="I44" s="55" t="str">
        <f>CONCATENATE("",Results!$A$23,"")</f>
        <v>22</v>
      </c>
      <c r="J44" s="97" t="str">
        <f>CONCATENATE(Results!$E$17," ")</f>
        <v>Seed #16 </v>
      </c>
      <c r="K44" s="43"/>
    </row>
    <row r="45" spans="1:11" ht="12.75">
      <c r="A45" s="56" t="str">
        <f>CONCATENATE("",Results!$A$9,"")</f>
        <v>8</v>
      </c>
      <c r="B45" s="91" t="str">
        <f>CONCATENATE(Results!$G$13," ")</f>
        <v>Χρυσοστόμου/Σαββίδης </v>
      </c>
      <c r="C45" s="28"/>
      <c r="D45" s="28"/>
      <c r="E45" s="10"/>
      <c r="H45" s="40"/>
      <c r="I45" s="133" t="str">
        <f>CONCATENATE("(",Results!$H$23," : ",Results!$J$23,")")</f>
        <v>(16 : 25)</v>
      </c>
      <c r="J45" s="43"/>
      <c r="K45" s="43"/>
    </row>
    <row r="46" spans="1:11" ht="12.75">
      <c r="A46" s="131" t="str">
        <f>CONCATENATE("(",Results!$H$9," : ",Results!$J$9,")")</f>
        <v>(10 : 25)</v>
      </c>
      <c r="B46" s="36"/>
      <c r="C46" s="28"/>
      <c r="D46" s="28"/>
      <c r="E46" s="10"/>
      <c r="H46" s="10"/>
      <c r="I46" s="97" t="str">
        <f>CONCATENATE(Results!$G$23," ")</f>
        <v>Ζάνης/Κουμη </v>
      </c>
      <c r="J46" s="10"/>
      <c r="K46" s="43"/>
    </row>
    <row r="47" spans="1:11" ht="12.75">
      <c r="A47" s="91" t="str">
        <f>CONCATENATE(Results!$G$9," ")</f>
        <v>Χρυσοστόμου/Σαββίδης </v>
      </c>
      <c r="B47" s="10"/>
      <c r="C47" s="28"/>
      <c r="D47" s="28"/>
      <c r="H47" s="10"/>
      <c r="I47" s="10"/>
      <c r="J47" s="10"/>
      <c r="K47" s="43"/>
    </row>
    <row r="48" spans="1:11" ht="12.75">
      <c r="A48" s="10"/>
      <c r="B48" s="10"/>
      <c r="C48" s="10"/>
      <c r="D48" s="28"/>
      <c r="H48" s="10"/>
      <c r="I48" s="10"/>
      <c r="J48" s="10"/>
      <c r="K48" s="43"/>
    </row>
    <row r="49" spans="1:149" s="89" customFormat="1" ht="12.75">
      <c r="A49" s="103"/>
      <c r="B49" s="103"/>
      <c r="C49" s="104"/>
      <c r="D49" s="103"/>
      <c r="E49" s="105"/>
      <c r="F49" s="105"/>
      <c r="G49" s="106"/>
      <c r="H49" s="103"/>
      <c r="I49" s="105"/>
      <c r="J49" s="107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</row>
    <row r="50" ht="11.25" customHeight="1">
      <c r="C50" s="41"/>
    </row>
  </sheetData>
  <printOptions horizontalCentered="1" verticalCentered="1"/>
  <pageMargins left="0.3937007874015748" right="0.3937007874015748" top="0.35433070866141736" bottom="0.3937007874015748" header="0.5118110236220472" footer="0.15748031496062992"/>
  <pageSetup orientation="landscape" paperSize="9" scale="70" r:id="rId2"/>
  <headerFooter alignWithMargins="0">
    <oddHeader>&amp;C&amp;"Arial,Bold"CYPRUS BEACH VOLLEYBALL 2000</oddHeader>
    <oddFooter>&amp;C&amp;"Arial,Bold"Main Draw 16 Teams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4">
      <selection activeCell="A16" sqref="A16:IV16"/>
    </sheetView>
  </sheetViews>
  <sheetFormatPr defaultColWidth="9.140625" defaultRowHeight="12.75"/>
  <cols>
    <col min="1" max="1" width="3.00390625" style="1" customWidth="1"/>
    <col min="2" max="2" width="25.7109375" style="0" customWidth="1"/>
    <col min="3" max="3" width="9.140625" style="1" customWidth="1"/>
    <col min="4" max="4" width="11.7109375" style="1" customWidth="1"/>
    <col min="5" max="16384" width="8.7109375" style="0" customWidth="1"/>
  </cols>
  <sheetData>
    <row r="1" spans="1:4" ht="39" customHeight="1" thickBot="1" thickTop="1">
      <c r="A1" s="16" t="s">
        <v>19</v>
      </c>
      <c r="B1" s="17" t="s">
        <v>20</v>
      </c>
      <c r="C1" s="17" t="s">
        <v>21</v>
      </c>
      <c r="D1" s="116" t="s">
        <v>22</v>
      </c>
    </row>
    <row r="2" spans="1:4" ht="15.75" customHeight="1" thickTop="1">
      <c r="A2" s="3">
        <v>1</v>
      </c>
      <c r="B2" s="14" t="str">
        <f>IF(Results!$H$30=Results!$J$30,"1. Place",IF(Results!$K$30&gt;Results!$L$30,Results!$E$30,Results!$G$30))</f>
        <v>Κοντός/Ηρακλέους</v>
      </c>
      <c r="C2" s="77"/>
      <c r="D2" s="117"/>
    </row>
    <row r="3" spans="1:4" ht="15.75" customHeight="1">
      <c r="A3" s="3">
        <f>SUM(A2,1)</f>
        <v>2</v>
      </c>
      <c r="B3" s="14" t="str">
        <f>IF(Results!$H$30=Results!$J$30,"1. Place",IF(Results!$K$30&gt;Results!$L$30,Results!$G$30,Results!$E$30))</f>
        <v>Χρυσοστόμου/Σαββίδης</v>
      </c>
      <c r="C3" s="77"/>
      <c r="D3" s="117"/>
    </row>
    <row r="4" spans="1:4" ht="15.75" customHeight="1">
      <c r="A4" s="3">
        <f>SUM(A3,1)</f>
        <v>3</v>
      </c>
      <c r="B4" s="14" t="str">
        <f>IF(Results!$H$28=Results!$J$28,"3. Place",IF(Results!$K$28&lt;Results!$L$28,Results!$E$28,Results!$G$28))</f>
        <v>Κολάς/Μιχαήλ</v>
      </c>
      <c r="C4" s="77"/>
      <c r="D4" s="117"/>
    </row>
    <row r="5" spans="1:4" ht="15.75" customHeight="1">
      <c r="A5" s="3">
        <v>5</v>
      </c>
      <c r="B5" s="14" t="str">
        <f>IF(Results!$H$26=Results!$J$26,"5. Place",IF(Results!$H$26&lt;Results!$J$26,Results!$E$26,Results!$G$26))</f>
        <v>Ιωαννίδης/Πλατρίτης</v>
      </c>
      <c r="C5" s="77"/>
      <c r="D5" s="117"/>
    </row>
    <row r="6" spans="1:4" ht="15.75" customHeight="1">
      <c r="A6" s="3">
        <v>5</v>
      </c>
      <c r="B6" s="14" t="str">
        <f>IF(Results!$H$27=Results!$J$27,"5. Place",IF(Results!$H$27&gt;Results!$J$27,Results!$G$27,Results!$E$27))</f>
        <v>Ζάνης/Κουμη</v>
      </c>
      <c r="C6" s="77"/>
      <c r="D6" s="117"/>
    </row>
    <row r="7" spans="1:4" ht="15.75" customHeight="1">
      <c r="A7" s="3">
        <v>7</v>
      </c>
      <c r="B7" s="14" t="str">
        <f>IF(Results!$H$24=Results!$J$24,"7. Place",IF(Results!$H$24&lt;Results!$J$24,Results!$E$24,Results!$G$24))</f>
        <v>Χδαμιανου/Χδαμιανου</v>
      </c>
      <c r="C7" s="77"/>
      <c r="D7" s="117"/>
    </row>
    <row r="8" spans="1:4" ht="15.75" customHeight="1">
      <c r="A8" s="3">
        <v>7</v>
      </c>
      <c r="B8" s="14" t="str">
        <f>IF(Results!$H$25=Results!$J$25,"7. Place",IF(Results!$H$25&gt;Results!$J$25,Results!$G$25,Results!$E$25))</f>
        <v>Κυριάκου/Πετρίδης</v>
      </c>
      <c r="C8" s="77"/>
      <c r="D8" s="117"/>
    </row>
    <row r="9" spans="1:4" ht="15.75" customHeight="1">
      <c r="A9" s="3">
        <v>9</v>
      </c>
      <c r="B9" s="14" t="str">
        <f>IF(Results!$H$20=Results!$J$20,"9. Place",IF(Results!$H$20&lt;Results!$J$20,Results!$E$20,Results!$G$20))</f>
        <v>Παναγιωτάκης/Αναστασιάδης</v>
      </c>
      <c r="C9" s="77"/>
      <c r="D9" s="117"/>
    </row>
    <row r="10" spans="1:4" ht="15.75" customHeight="1">
      <c r="A10" s="3">
        <v>9</v>
      </c>
      <c r="B10" s="14" t="str">
        <f>IF(Results!$H$21=Results!$J$21,"9. Place",IF(Results!$H$21&gt;Results!$J$21,Results!$G$21,Results!$E$21))</f>
        <v>Αδάμου/Σάββα</v>
      </c>
      <c r="C10" s="77"/>
      <c r="D10" s="117"/>
    </row>
    <row r="11" spans="1:4" ht="15.75" customHeight="1">
      <c r="A11" s="3">
        <v>9</v>
      </c>
      <c r="B11" s="14" t="str">
        <f>IF(Results!$H$22=Results!$J$22,"9. Place",IF(Results!$H$22&gt;Results!$J$22,Results!$G$22,Results!$E$22))</f>
        <v>Στεφανίδης/Παπάπιερης</v>
      </c>
      <c r="C11" s="77"/>
      <c r="D11" s="117"/>
    </row>
    <row r="12" spans="1:4" ht="15.75" customHeight="1">
      <c r="A12" s="3">
        <v>9</v>
      </c>
      <c r="B12" s="14" t="str">
        <f>IF(Results!$H$23=Results!$J$23,"9. Place",IF(Results!$H$23&gt;Results!$J$23,Results!$G$23,Results!$E$23))</f>
        <v>Κοντός/Κοντός</v>
      </c>
      <c r="C12" s="77"/>
      <c r="D12" s="117"/>
    </row>
    <row r="13" spans="1:4" ht="15.75" customHeight="1">
      <c r="A13" s="3">
        <v>13</v>
      </c>
      <c r="B13" s="14" t="str">
        <f>IF(Results!$H$17=Results!$J$17,"13. Place",IF(Results!$H$17&gt;Results!$J$17,Results!$G$17,Results!$E$17))</f>
        <v>Seed #16</v>
      </c>
      <c r="C13" s="77"/>
      <c r="D13" s="118"/>
    </row>
    <row r="14" spans="1:4" ht="15.75" customHeight="1">
      <c r="A14" s="3">
        <v>13</v>
      </c>
      <c r="B14" s="14" t="str">
        <f>IF(Results!$H$16=Results!$J$16,"13. Place",IF(Results!$H$16&lt;Results!$J$16,Results!$E$16,Results!$G$16))</f>
        <v>Χ"φιλλιπου/Ιωάννου</v>
      </c>
      <c r="C14" s="77"/>
      <c r="D14" s="118"/>
    </row>
    <row r="15" spans="1:4" ht="15.75" customHeight="1">
      <c r="A15" s="3">
        <v>13</v>
      </c>
      <c r="B15" s="14" t="str">
        <f>IF(Results!$H$15=Results!$J$15,"13. Place",IF(Results!$H$15&lt;Results!$J$15,Results!$E$15,Results!$G$15))</f>
        <v>Παπαπιερης/Χαλλουμας</v>
      </c>
      <c r="C15" s="77"/>
      <c r="D15" s="118"/>
    </row>
    <row r="16" spans="1:4" ht="15.75" customHeight="1" thickBot="1">
      <c r="A16" s="4">
        <v>13</v>
      </c>
      <c r="B16" s="15" t="str">
        <f>IF(Results!$H$14=Results!$J$14,"13. Place",IF(Results!$H$14&lt;Results!$J$14,Results!$E$14,Results!$G$14))</f>
        <v>Χδαμιανου/Χριστοφή</v>
      </c>
      <c r="C16" s="78"/>
      <c r="D16" s="119"/>
    </row>
    <row r="17" ht="13.5" thickTop="1"/>
  </sheetData>
  <printOptions gridLines="1" horizontalCentered="1" verticalCentered="1"/>
  <pageMargins left="0.35433070866141736" right="0.5118110236220472" top="1.5748031496062993" bottom="0.984251968503937" header="0.5118110236220472" footer="0.5118110236220472"/>
  <pageSetup orientation="portrait" paperSize="9" scale="160" r:id="rId1"/>
  <headerFooter alignWithMargins="0">
    <oddFooter>&amp;CFinal Ranking 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Clarke</dc:creator>
  <cp:keywords/>
  <dc:description/>
  <cp:lastModifiedBy>. </cp:lastModifiedBy>
  <cp:lastPrinted>2003-07-12T09:07:43Z</cp:lastPrinted>
  <dcterms:created xsi:type="dcterms:W3CDTF">1999-07-06T13:31:06Z</dcterms:created>
  <dcterms:modified xsi:type="dcterms:W3CDTF">2003-07-14T20:13:04Z</dcterms:modified>
  <cp:category/>
  <cp:version/>
  <cp:contentType/>
  <cp:contentStatus/>
</cp:coreProperties>
</file>